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R:\Victor y Fede\"/>
    </mc:Choice>
  </mc:AlternateContent>
  <xr:revisionPtr revIDLastSave="0" documentId="13_ncr:1_{9A136758-D3EE-402B-8F21-D913B92C0465}" xr6:coauthVersionLast="47" xr6:coauthVersionMax="47" xr10:uidLastSave="{00000000-0000-0000-0000-000000000000}"/>
  <bookViews>
    <workbookView xWindow="-120" yWindow="-120" windowWidth="29040" windowHeight="15840" activeTab="1" xr2:uid="{00000000-000D-0000-FFFF-FFFF00000000}"/>
  </bookViews>
  <sheets>
    <sheet name="Fuente" sheetId="1" r:id="rId1"/>
    <sheet name="Normalizado"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s>
  <definedNames>
    <definedName name="_xlnm._FilterDatabase" localSheetId="0" hidden="1">Fuente!$A$1:$BE$88</definedName>
    <definedName name="_xlnm._FilterDatabase" localSheetId="1" hidden="1">Normalizado!$A$1:$XEN$92</definedName>
    <definedName name="almeria">#REF!</definedName>
  </definedNames>
  <calcPr calcId="18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92" i="2" l="1"/>
  <c r="G92" i="2"/>
  <c r="A91" i="2"/>
  <c r="G91" i="2"/>
  <c r="A90" i="2"/>
  <c r="G90" i="2"/>
  <c r="A89" i="2"/>
  <c r="G89" i="2"/>
  <c r="A88" i="2"/>
  <c r="G88" i="2"/>
  <c r="A87" i="2"/>
  <c r="G87" i="2"/>
  <c r="A86" i="2"/>
  <c r="G86" i="2"/>
  <c r="A85" i="2"/>
  <c r="G85" i="2"/>
  <c r="A84" i="2"/>
  <c r="G84" i="2"/>
  <c r="A83" i="2"/>
  <c r="G83" i="2"/>
  <c r="A82" i="2"/>
  <c r="G82" i="2"/>
  <c r="A81" i="2"/>
  <c r="G81" i="2"/>
  <c r="A80" i="2"/>
  <c r="G80" i="2"/>
  <c r="A79" i="2"/>
  <c r="G79" i="2"/>
  <c r="A78" i="2"/>
  <c r="G78" i="2"/>
  <c r="A77" i="2"/>
  <c r="G77" i="2"/>
  <c r="A76" i="2"/>
  <c r="G76" i="2"/>
  <c r="A75" i="2"/>
  <c r="G75" i="2"/>
  <c r="A74" i="2"/>
  <c r="G74" i="2"/>
  <c r="A73" i="2"/>
  <c r="G73" i="2"/>
  <c r="A72" i="2"/>
  <c r="G72" i="2"/>
  <c r="A71" i="2"/>
  <c r="G71" i="2"/>
  <c r="A70" i="2"/>
  <c r="G70" i="2"/>
  <c r="A69" i="2"/>
  <c r="G69" i="2"/>
  <c r="A68" i="2"/>
  <c r="G68" i="2"/>
  <c r="A67" i="2"/>
  <c r="G67" i="2"/>
  <c r="A66" i="2"/>
  <c r="G66" i="2"/>
  <c r="A65" i="2"/>
  <c r="G65" i="2"/>
  <c r="A64" i="2"/>
  <c r="G64" i="2"/>
  <c r="A63" i="2"/>
  <c r="G63" i="2"/>
  <c r="A62" i="2"/>
  <c r="G62" i="2"/>
  <c r="A61" i="2"/>
  <c r="G61" i="2"/>
  <c r="A60" i="2"/>
  <c r="G60" i="2"/>
  <c r="A59" i="2"/>
  <c r="G59" i="2"/>
  <c r="A58" i="2"/>
  <c r="G58" i="2"/>
  <c r="A57" i="2"/>
  <c r="G57" i="2"/>
  <c r="A56" i="2"/>
  <c r="G56" i="2"/>
  <c r="A55" i="2"/>
  <c r="G55" i="2"/>
  <c r="A54" i="2"/>
  <c r="G54" i="2"/>
  <c r="A53" i="2"/>
  <c r="G53" i="2"/>
  <c r="A52" i="2"/>
  <c r="G52" i="2"/>
  <c r="A51" i="2"/>
  <c r="G51" i="2"/>
  <c r="A50" i="2"/>
  <c r="G50" i="2"/>
  <c r="A49" i="2"/>
  <c r="G49" i="2"/>
  <c r="A48" i="2"/>
  <c r="G48" i="2"/>
  <c r="A47" i="2"/>
  <c r="G47" i="2"/>
  <c r="A46" i="2"/>
  <c r="G46" i="2"/>
  <c r="A45" i="2"/>
  <c r="G45" i="2"/>
  <c r="A44" i="2"/>
  <c r="G44" i="2"/>
  <c r="A43" i="2"/>
  <c r="G43" i="2"/>
  <c r="A42" i="2"/>
  <c r="G42" i="2"/>
  <c r="A41" i="2"/>
  <c r="G41" i="2"/>
  <c r="A40" i="2"/>
  <c r="G40" i="2"/>
  <c r="A39" i="2"/>
  <c r="G39" i="2"/>
  <c r="A38" i="2"/>
  <c r="G38" i="2"/>
  <c r="A37" i="2"/>
  <c r="G37" i="2"/>
  <c r="A36" i="2"/>
  <c r="G36" i="2"/>
  <c r="A35" i="2"/>
  <c r="G35" i="2"/>
  <c r="A34" i="2"/>
  <c r="G34" i="2"/>
  <c r="A33" i="2"/>
  <c r="G33" i="2"/>
  <c r="A32" i="2"/>
  <c r="G32" i="2"/>
  <c r="A31" i="2"/>
  <c r="G31" i="2"/>
  <c r="B30" i="2"/>
  <c r="A30" i="2"/>
  <c r="G30" i="2"/>
  <c r="A29" i="2"/>
  <c r="G29" i="2"/>
  <c r="A28" i="2"/>
  <c r="G28" i="2"/>
  <c r="A27" i="2"/>
  <c r="G27" i="2"/>
  <c r="A26" i="2"/>
  <c r="G26" i="2"/>
  <c r="A25" i="2"/>
  <c r="G25" i="2"/>
  <c r="A24" i="2"/>
  <c r="G24" i="2"/>
  <c r="A23" i="2"/>
  <c r="G23" i="2"/>
  <c r="A22" i="2"/>
  <c r="G22" i="2"/>
  <c r="A21" i="2"/>
  <c r="G21" i="2"/>
  <c r="A20" i="2"/>
  <c r="G20" i="2"/>
  <c r="A19" i="2"/>
  <c r="G19" i="2"/>
  <c r="A18" i="2"/>
  <c r="G18" i="2"/>
  <c r="A17" i="2"/>
  <c r="G17" i="2"/>
  <c r="A16" i="2"/>
  <c r="G16" i="2"/>
  <c r="A15" i="2"/>
  <c r="G15" i="2"/>
  <c r="A14" i="2"/>
  <c r="G14" i="2"/>
  <c r="A13" i="2"/>
  <c r="G13" i="2"/>
  <c r="A12" i="2"/>
  <c r="G12" i="2"/>
  <c r="A11" i="2"/>
  <c r="G11" i="2"/>
  <c r="A10" i="2"/>
  <c r="G10" i="2"/>
  <c r="A9" i="2"/>
  <c r="G9" i="2"/>
  <c r="A8" i="2"/>
  <c r="G8" i="2"/>
  <c r="A7" i="2"/>
  <c r="G7" i="2"/>
  <c r="A6" i="2"/>
  <c r="G6" i="2"/>
  <c r="A5" i="2"/>
  <c r="G5" i="2"/>
  <c r="A4" i="2"/>
  <c r="G4" i="2"/>
  <c r="A3" i="2"/>
  <c r="G3" i="2"/>
  <c r="A2" i="2"/>
  <c r="BE92" i="1"/>
  <c r="BI92" i="2" s="1"/>
  <c r="BD92" i="1"/>
  <c r="BH92" i="2" s="1"/>
  <c r="BC92" i="1"/>
  <c r="BG92" i="2" s="1"/>
  <c r="BB92" i="1"/>
  <c r="BF92" i="2" s="1"/>
  <c r="BA92" i="1"/>
  <c r="BE92" i="2" s="1"/>
  <c r="AZ92" i="1"/>
  <c r="BD92" i="2" s="1"/>
  <c r="AY92" i="1"/>
  <c r="BC92" i="2" s="1"/>
  <c r="AX92" i="1"/>
  <c r="BB92" i="2" s="1"/>
  <c r="AW92" i="1"/>
  <c r="BA92" i="2" s="1"/>
  <c r="AV92" i="1"/>
  <c r="AZ92" i="2" s="1"/>
  <c r="AU92" i="1"/>
  <c r="AY92" i="2" s="1"/>
  <c r="AT92" i="1"/>
  <c r="AX92" i="2" s="1"/>
  <c r="AS92" i="1"/>
  <c r="AW92" i="2" s="1"/>
  <c r="AR92" i="1"/>
  <c r="AV92" i="2" s="1"/>
  <c r="AQ92" i="1"/>
  <c r="AU92" i="2" s="1"/>
  <c r="AP92" i="1"/>
  <c r="AT92" i="2" s="1"/>
  <c r="AO92" i="1"/>
  <c r="AS92" i="2" s="1"/>
  <c r="AN92" i="1"/>
  <c r="AR92" i="2" s="1"/>
  <c r="AM92" i="1"/>
  <c r="AQ92" i="2" s="1"/>
  <c r="AL92" i="1"/>
  <c r="AP92" i="2" s="1"/>
  <c r="AK92" i="1"/>
  <c r="AO92" i="2" s="1"/>
  <c r="AJ92" i="1"/>
  <c r="AN92" i="2" s="1"/>
  <c r="AI92" i="1"/>
  <c r="AM92" i="2" s="1"/>
  <c r="AH92" i="1"/>
  <c r="AL92" i="2" s="1"/>
  <c r="AG92" i="1"/>
  <c r="AK92" i="2" s="1"/>
  <c r="AF92" i="1"/>
  <c r="AJ92" i="2" s="1"/>
  <c r="AE92" i="1"/>
  <c r="AI92" i="2" s="1"/>
  <c r="AD92" i="1"/>
  <c r="AH92" i="2" s="1"/>
  <c r="AC92" i="1"/>
  <c r="AG92" i="2" s="1"/>
  <c r="AB92" i="1"/>
  <c r="AF92" i="2" s="1"/>
  <c r="AA92" i="1"/>
  <c r="AE92" i="2" s="1"/>
  <c r="Z92" i="1"/>
  <c r="AD92" i="2" s="1"/>
  <c r="Y92" i="1"/>
  <c r="AC92" i="2" s="1"/>
  <c r="X92" i="1"/>
  <c r="AB92" i="2" s="1"/>
  <c r="W92" i="1"/>
  <c r="AA92" i="2" s="1"/>
  <c r="V92" i="1"/>
  <c r="Z92" i="2" s="1"/>
  <c r="U92" i="1"/>
  <c r="Y92" i="2" s="1"/>
  <c r="T92" i="1"/>
  <c r="X92" i="2" s="1"/>
  <c r="S92" i="1"/>
  <c r="W92" i="2" s="1"/>
  <c r="R92" i="1"/>
  <c r="V92" i="2" s="1"/>
  <c r="Q92" i="1"/>
  <c r="U92" i="2" s="1"/>
  <c r="P92" i="1"/>
  <c r="T10" i="2" s="1"/>
  <c r="O92" i="1"/>
  <c r="S10" i="2" s="1"/>
  <c r="N92" i="1"/>
  <c r="R10" i="2" s="1"/>
  <c r="M92" i="1"/>
  <c r="Q10" i="2" s="1"/>
  <c r="L92" i="1"/>
  <c r="P10" i="2" s="1"/>
  <c r="K92" i="1"/>
  <c r="O10" i="2" s="1"/>
  <c r="J92" i="1"/>
  <c r="N10" i="2" s="1"/>
  <c r="I92" i="1"/>
  <c r="M10" i="2" s="1"/>
  <c r="H92" i="1"/>
  <c r="L10" i="2" s="1"/>
  <c r="G92" i="1"/>
  <c r="K10" i="2" s="1"/>
  <c r="F92" i="1"/>
  <c r="F92" i="2" s="1"/>
  <c r="E92" i="1"/>
  <c r="E92" i="2" s="1"/>
  <c r="D92" i="1"/>
  <c r="D92" i="2" s="1"/>
  <c r="C92" i="1"/>
  <c r="C92" i="2" s="1"/>
  <c r="B92" i="1"/>
  <c r="B92" i="2" s="1"/>
  <c r="BE91" i="1"/>
  <c r="BI91" i="2" s="1"/>
  <c r="BD91" i="1"/>
  <c r="BH91" i="2" s="1"/>
  <c r="BC91" i="1"/>
  <c r="BG91" i="2" s="1"/>
  <c r="BB91" i="1"/>
  <c r="BF91" i="2" s="1"/>
  <c r="BA91" i="1"/>
  <c r="BE91" i="2" s="1"/>
  <c r="AZ91" i="1"/>
  <c r="BD91" i="2" s="1"/>
  <c r="AY91" i="1"/>
  <c r="BC91" i="2" s="1"/>
  <c r="AX91" i="1"/>
  <c r="BB91" i="2" s="1"/>
  <c r="AW91" i="1"/>
  <c r="BA91" i="2" s="1"/>
  <c r="AV91" i="1"/>
  <c r="AZ91" i="2" s="1"/>
  <c r="AU91" i="1"/>
  <c r="AY91" i="2" s="1"/>
  <c r="AT91" i="1"/>
  <c r="AX91" i="2" s="1"/>
  <c r="AS91" i="1"/>
  <c r="AW91" i="2" s="1"/>
  <c r="AR91" i="1"/>
  <c r="AV91" i="2" s="1"/>
  <c r="AQ91" i="1"/>
  <c r="AU91" i="2" s="1"/>
  <c r="AP91" i="1"/>
  <c r="AT91" i="2" s="1"/>
  <c r="AO91" i="1"/>
  <c r="AS91" i="2" s="1"/>
  <c r="AN91" i="1"/>
  <c r="AR91" i="2" s="1"/>
  <c r="AM91" i="1"/>
  <c r="AQ91" i="2" s="1"/>
  <c r="AL91" i="1"/>
  <c r="AP91" i="2" s="1"/>
  <c r="AK91" i="1"/>
  <c r="AO91" i="2" s="1"/>
  <c r="AJ91" i="1"/>
  <c r="AN91" i="2" s="1"/>
  <c r="AI91" i="1"/>
  <c r="AM91" i="2" s="1"/>
  <c r="AH91" i="1"/>
  <c r="AL91" i="2" s="1"/>
  <c r="AG91" i="1"/>
  <c r="AK91" i="2" s="1"/>
  <c r="AF91" i="1"/>
  <c r="AJ91" i="2" s="1"/>
  <c r="AE91" i="1"/>
  <c r="AI91" i="2" s="1"/>
  <c r="AD91" i="1"/>
  <c r="AH91" i="2" s="1"/>
  <c r="AC91" i="1"/>
  <c r="AG91" i="2" s="1"/>
  <c r="AB91" i="1"/>
  <c r="AF91" i="2" s="1"/>
  <c r="AA91" i="1"/>
  <c r="AE91" i="2" s="1"/>
  <c r="Z91" i="1"/>
  <c r="AD91" i="2" s="1"/>
  <c r="Y91" i="1"/>
  <c r="AC91" i="2" s="1"/>
  <c r="X91" i="1"/>
  <c r="AB91" i="2" s="1"/>
  <c r="W91" i="1"/>
  <c r="AA91" i="2" s="1"/>
  <c r="V91" i="1"/>
  <c r="Z91" i="2" s="1"/>
  <c r="U91" i="1"/>
  <c r="Y91" i="2" s="1"/>
  <c r="T91" i="1"/>
  <c r="X91" i="2" s="1"/>
  <c r="S91" i="1"/>
  <c r="W91" i="2" s="1"/>
  <c r="R91" i="1"/>
  <c r="V91" i="2" s="1"/>
  <c r="Q91" i="1"/>
  <c r="U91" i="2" s="1"/>
  <c r="P91" i="1"/>
  <c r="T65" i="2" s="1"/>
  <c r="O91" i="1"/>
  <c r="S65" i="2" s="1"/>
  <c r="N91" i="1"/>
  <c r="R65" i="2" s="1"/>
  <c r="M91" i="1"/>
  <c r="Q65" i="2" s="1"/>
  <c r="L91" i="1"/>
  <c r="P65" i="2" s="1"/>
  <c r="K91" i="1"/>
  <c r="O65" i="2" s="1"/>
  <c r="J91" i="1"/>
  <c r="N65" i="2" s="1"/>
  <c r="I91" i="1"/>
  <c r="M65" i="2" s="1"/>
  <c r="H91" i="1"/>
  <c r="L65" i="2" s="1"/>
  <c r="G91" i="1"/>
  <c r="K65" i="2" s="1"/>
  <c r="F91" i="1"/>
  <c r="F91" i="2" s="1"/>
  <c r="E91" i="1"/>
  <c r="E91" i="2" s="1"/>
  <c r="D91" i="1"/>
  <c r="D91" i="2" s="1"/>
  <c r="C91" i="1"/>
  <c r="C91" i="2" s="1"/>
  <c r="B91" i="1"/>
  <c r="B91" i="2" s="1"/>
  <c r="BE90" i="1"/>
  <c r="BI90" i="2" s="1"/>
  <c r="BD90" i="1"/>
  <c r="BH90" i="2" s="1"/>
  <c r="BC90" i="1"/>
  <c r="BG90" i="2" s="1"/>
  <c r="BB90" i="1"/>
  <c r="BF90" i="2" s="1"/>
  <c r="BA90" i="1"/>
  <c r="BE90" i="2" s="1"/>
  <c r="AZ90" i="1"/>
  <c r="BD90" i="2" s="1"/>
  <c r="AY90" i="1"/>
  <c r="BC90" i="2" s="1"/>
  <c r="AX90" i="1"/>
  <c r="BB90" i="2" s="1"/>
  <c r="AW90" i="1"/>
  <c r="BA90" i="2" s="1"/>
  <c r="AV90" i="1"/>
  <c r="AZ90" i="2" s="1"/>
  <c r="AU90" i="1"/>
  <c r="AY90" i="2" s="1"/>
  <c r="AT90" i="1"/>
  <c r="AX90" i="2" s="1"/>
  <c r="AS90" i="1"/>
  <c r="AW90" i="2" s="1"/>
  <c r="AR90" i="1"/>
  <c r="AV90" i="2" s="1"/>
  <c r="AQ90" i="1"/>
  <c r="AU90" i="2" s="1"/>
  <c r="AP90" i="1"/>
  <c r="AT90" i="2" s="1"/>
  <c r="AO90" i="1"/>
  <c r="AS90" i="2" s="1"/>
  <c r="AN90" i="1"/>
  <c r="AR90" i="2" s="1"/>
  <c r="AM90" i="1"/>
  <c r="AQ90" i="2" s="1"/>
  <c r="AL90" i="1"/>
  <c r="AP90" i="2" s="1"/>
  <c r="AK90" i="1"/>
  <c r="AO90" i="2" s="1"/>
  <c r="AJ90" i="1"/>
  <c r="AN90" i="2" s="1"/>
  <c r="AI90" i="1"/>
  <c r="AM90" i="2" s="1"/>
  <c r="AH90" i="1"/>
  <c r="AL90" i="2" s="1"/>
  <c r="AG90" i="1"/>
  <c r="AK90" i="2" s="1"/>
  <c r="AF90" i="1"/>
  <c r="AJ90" i="2" s="1"/>
  <c r="AE90" i="1"/>
  <c r="AI90" i="2" s="1"/>
  <c r="AD90" i="1"/>
  <c r="AH90" i="2" s="1"/>
  <c r="AC90" i="1"/>
  <c r="AG90" i="2" s="1"/>
  <c r="AB90" i="1"/>
  <c r="AF90" i="2" s="1"/>
  <c r="AA90" i="1"/>
  <c r="AE90" i="2" s="1"/>
  <c r="Z90" i="1"/>
  <c r="AD90" i="2" s="1"/>
  <c r="Y90" i="1"/>
  <c r="AC90" i="2" s="1"/>
  <c r="X90" i="1"/>
  <c r="AB90" i="2" s="1"/>
  <c r="W90" i="1"/>
  <c r="AA90" i="2" s="1"/>
  <c r="V90" i="1"/>
  <c r="Z90" i="2" s="1"/>
  <c r="U90" i="1"/>
  <c r="Y90" i="2" s="1"/>
  <c r="T90" i="1"/>
  <c r="X90" i="2" s="1"/>
  <c r="S90" i="1"/>
  <c r="W90" i="2" s="1"/>
  <c r="R90" i="1"/>
  <c r="V90" i="2" s="1"/>
  <c r="Q90" i="1"/>
  <c r="U90" i="2" s="1"/>
  <c r="P90" i="1"/>
  <c r="T71" i="2" s="1"/>
  <c r="O90" i="1"/>
  <c r="S71" i="2" s="1"/>
  <c r="N90" i="1"/>
  <c r="R71" i="2" s="1"/>
  <c r="M90" i="1"/>
  <c r="Q71" i="2" s="1"/>
  <c r="L90" i="1"/>
  <c r="P71" i="2" s="1"/>
  <c r="K90" i="1"/>
  <c r="O71" i="2" s="1"/>
  <c r="J90" i="1"/>
  <c r="N71" i="2" s="1"/>
  <c r="I90" i="1"/>
  <c r="M71" i="2" s="1"/>
  <c r="H90" i="1"/>
  <c r="L71" i="2" s="1"/>
  <c r="G90" i="1"/>
  <c r="K71" i="2" s="1"/>
  <c r="F90" i="1"/>
  <c r="F90" i="2" s="1"/>
  <c r="E90" i="1"/>
  <c r="E90" i="2" s="1"/>
  <c r="D90" i="1"/>
  <c r="D90" i="2" s="1"/>
  <c r="C90" i="1"/>
  <c r="C90" i="2" s="1"/>
  <c r="B90" i="1"/>
  <c r="B90" i="2" s="1"/>
  <c r="BE89" i="1"/>
  <c r="BI89" i="2" s="1"/>
  <c r="BD89" i="1"/>
  <c r="BH89" i="2" s="1"/>
  <c r="BC89" i="1"/>
  <c r="BG89" i="2" s="1"/>
  <c r="BB89" i="1"/>
  <c r="BF89" i="2" s="1"/>
  <c r="BA89" i="1"/>
  <c r="BE89" i="2" s="1"/>
  <c r="AZ89" i="1"/>
  <c r="BD89" i="2" s="1"/>
  <c r="AY89" i="1"/>
  <c r="BC89" i="2" s="1"/>
  <c r="AX89" i="1"/>
  <c r="BB89" i="2" s="1"/>
  <c r="AW89" i="1"/>
  <c r="BA89" i="2" s="1"/>
  <c r="AV89" i="1"/>
  <c r="AZ89" i="2" s="1"/>
  <c r="AU89" i="1"/>
  <c r="AY89" i="2" s="1"/>
  <c r="AT89" i="1"/>
  <c r="AX89" i="2" s="1"/>
  <c r="AS89" i="1"/>
  <c r="AW89" i="2" s="1"/>
  <c r="AR89" i="1"/>
  <c r="AV89" i="2" s="1"/>
  <c r="AQ89" i="1"/>
  <c r="AU89" i="2" s="1"/>
  <c r="AP89" i="1"/>
  <c r="AT89" i="2" s="1"/>
  <c r="AO89" i="1"/>
  <c r="AS89" i="2" s="1"/>
  <c r="AN89" i="1"/>
  <c r="AR89" i="2" s="1"/>
  <c r="AM89" i="1"/>
  <c r="AQ89" i="2" s="1"/>
  <c r="AL89" i="1"/>
  <c r="AP89" i="2" s="1"/>
  <c r="AK89" i="1"/>
  <c r="AO89" i="2" s="1"/>
  <c r="AJ89" i="1"/>
  <c r="AN89" i="2" s="1"/>
  <c r="AI89" i="1"/>
  <c r="AM89" i="2" s="1"/>
  <c r="AH89" i="1"/>
  <c r="AL89" i="2" s="1"/>
  <c r="AG89" i="1"/>
  <c r="AK89" i="2" s="1"/>
  <c r="AF89" i="1"/>
  <c r="AJ89" i="2" s="1"/>
  <c r="AE89" i="1"/>
  <c r="AI89" i="2" s="1"/>
  <c r="AD89" i="1"/>
  <c r="AH89" i="2" s="1"/>
  <c r="AC89" i="1"/>
  <c r="AG89" i="2" s="1"/>
  <c r="AB89" i="1"/>
  <c r="AF89" i="2" s="1"/>
  <c r="AA89" i="1"/>
  <c r="AE89" i="2" s="1"/>
  <c r="Z89" i="1"/>
  <c r="AD89" i="2" s="1"/>
  <c r="Y89" i="1"/>
  <c r="AC89" i="2" s="1"/>
  <c r="X89" i="1"/>
  <c r="AB89" i="2" s="1"/>
  <c r="W89" i="1"/>
  <c r="AA89" i="2" s="1"/>
  <c r="V89" i="1"/>
  <c r="Z89" i="2" s="1"/>
  <c r="U89" i="1"/>
  <c r="Y89" i="2" s="1"/>
  <c r="T89" i="1"/>
  <c r="X89" i="2" s="1"/>
  <c r="S89" i="1"/>
  <c r="W89" i="2" s="1"/>
  <c r="R89" i="1"/>
  <c r="V89" i="2" s="1"/>
  <c r="Q89" i="1"/>
  <c r="U89" i="2" s="1"/>
  <c r="P89" i="1"/>
  <c r="T64" i="2" s="1"/>
  <c r="O89" i="1"/>
  <c r="S64" i="2" s="1"/>
  <c r="N89" i="1"/>
  <c r="R64" i="2" s="1"/>
  <c r="M89" i="1"/>
  <c r="Q64" i="2" s="1"/>
  <c r="L89" i="1"/>
  <c r="P64" i="2" s="1"/>
  <c r="K89" i="1"/>
  <c r="O64" i="2" s="1"/>
  <c r="J89" i="1"/>
  <c r="N64" i="2" s="1"/>
  <c r="I89" i="1"/>
  <c r="M64" i="2" s="1"/>
  <c r="H89" i="1"/>
  <c r="L64" i="2" s="1"/>
  <c r="G89" i="1"/>
  <c r="K64" i="2" s="1"/>
  <c r="F89" i="1"/>
  <c r="F89" i="2" s="1"/>
  <c r="E89" i="1"/>
  <c r="E89" i="2" s="1"/>
  <c r="D89" i="1"/>
  <c r="D89" i="2" s="1"/>
  <c r="C89" i="1"/>
  <c r="C89" i="2" s="1"/>
  <c r="B89" i="1"/>
  <c r="B89" i="2" s="1"/>
  <c r="BE88" i="1"/>
  <c r="BI88" i="2" s="1"/>
  <c r="BD88" i="1"/>
  <c r="BH88" i="2" s="1"/>
  <c r="BC88" i="1"/>
  <c r="BG88" i="2" s="1"/>
  <c r="BB88" i="1"/>
  <c r="BF88" i="2" s="1"/>
  <c r="BA88" i="1"/>
  <c r="BE88" i="2" s="1"/>
  <c r="AZ88" i="1"/>
  <c r="BD88" i="2" s="1"/>
  <c r="AY88" i="1"/>
  <c r="BC88" i="2" s="1"/>
  <c r="AX88" i="1"/>
  <c r="BB88" i="2" s="1"/>
  <c r="AW88" i="1"/>
  <c r="BA88" i="2" s="1"/>
  <c r="AV88" i="1"/>
  <c r="AZ88" i="2" s="1"/>
  <c r="AU88" i="1"/>
  <c r="AY88" i="2" s="1"/>
  <c r="AT88" i="1"/>
  <c r="AX88" i="2" s="1"/>
  <c r="AS88" i="1"/>
  <c r="AW88" i="2" s="1"/>
  <c r="AR88" i="1"/>
  <c r="AV88" i="2" s="1"/>
  <c r="AQ88" i="1"/>
  <c r="AU88" i="2" s="1"/>
  <c r="AP88" i="1"/>
  <c r="AT88" i="2" s="1"/>
  <c r="AO88" i="1"/>
  <c r="AS88" i="2" s="1"/>
  <c r="AN88" i="1"/>
  <c r="AR88" i="2" s="1"/>
  <c r="AM88" i="1"/>
  <c r="AQ88" i="2" s="1"/>
  <c r="AL88" i="1"/>
  <c r="AP88" i="2" s="1"/>
  <c r="AK88" i="1"/>
  <c r="AO88" i="2" s="1"/>
  <c r="AJ88" i="1"/>
  <c r="AN88" i="2" s="1"/>
  <c r="AI88" i="1"/>
  <c r="AM88" i="2" s="1"/>
  <c r="AH88" i="1"/>
  <c r="AL88" i="2" s="1"/>
  <c r="AG88" i="1"/>
  <c r="AK88" i="2" s="1"/>
  <c r="AF88" i="1"/>
  <c r="AJ88" i="2" s="1"/>
  <c r="AE88" i="1"/>
  <c r="AI88" i="2" s="1"/>
  <c r="AD88" i="1"/>
  <c r="AH88" i="2" s="1"/>
  <c r="AC88" i="1"/>
  <c r="AG88" i="2" s="1"/>
  <c r="AB88" i="1"/>
  <c r="AF88" i="2" s="1"/>
  <c r="AA88" i="1"/>
  <c r="AE88" i="2" s="1"/>
  <c r="Z88" i="1"/>
  <c r="AD88" i="2" s="1"/>
  <c r="Y88" i="1"/>
  <c r="AC88" i="2" s="1"/>
  <c r="X88" i="1"/>
  <c r="AB88" i="2" s="1"/>
  <c r="W88" i="1"/>
  <c r="AA88" i="2" s="1"/>
  <c r="V88" i="1"/>
  <c r="Z88" i="2" s="1"/>
  <c r="U88" i="1"/>
  <c r="Y88" i="2" s="1"/>
  <c r="T88" i="1"/>
  <c r="X88" i="2" s="1"/>
  <c r="S88" i="1"/>
  <c r="W88" i="2" s="1"/>
  <c r="R88" i="1"/>
  <c r="V88" i="2" s="1"/>
  <c r="Q88" i="1"/>
  <c r="U88" i="2" s="1"/>
  <c r="P88" i="1"/>
  <c r="O88" i="1"/>
  <c r="N88" i="1"/>
  <c r="M88" i="1"/>
  <c r="L88" i="1"/>
  <c r="K88" i="1"/>
  <c r="J88" i="1"/>
  <c r="I88" i="1"/>
  <c r="H88" i="1"/>
  <c r="G88" i="1"/>
  <c r="F88" i="1"/>
  <c r="F88" i="2" s="1"/>
  <c r="E88" i="1"/>
  <c r="E88" i="2" s="1"/>
  <c r="D88" i="1"/>
  <c r="D88" i="2" s="1"/>
  <c r="C88" i="1"/>
  <c r="C88" i="2" s="1"/>
  <c r="B88" i="1"/>
  <c r="B88" i="2" s="1"/>
  <c r="BE87" i="1"/>
  <c r="BI87" i="2" s="1"/>
  <c r="BD87" i="1"/>
  <c r="BH87" i="2" s="1"/>
  <c r="BC87" i="1"/>
  <c r="BG87" i="2" s="1"/>
  <c r="BB87" i="1"/>
  <c r="BF87" i="2" s="1"/>
  <c r="BA87" i="1"/>
  <c r="BE87" i="2" s="1"/>
  <c r="AZ87" i="1"/>
  <c r="BD87" i="2" s="1"/>
  <c r="AY87" i="1"/>
  <c r="BC87" i="2" s="1"/>
  <c r="AX87" i="1"/>
  <c r="BB87" i="2" s="1"/>
  <c r="AW87" i="1"/>
  <c r="BA87" i="2" s="1"/>
  <c r="AV87" i="1"/>
  <c r="AZ87" i="2" s="1"/>
  <c r="AU87" i="1"/>
  <c r="AY87" i="2" s="1"/>
  <c r="AT87" i="1"/>
  <c r="AX87" i="2" s="1"/>
  <c r="AS87" i="1"/>
  <c r="AW87" i="2" s="1"/>
  <c r="AR87" i="1"/>
  <c r="AV87" i="2" s="1"/>
  <c r="AQ87" i="1"/>
  <c r="AU87" i="2" s="1"/>
  <c r="AP87" i="1"/>
  <c r="AT87" i="2" s="1"/>
  <c r="AO87" i="1"/>
  <c r="AS87" i="2" s="1"/>
  <c r="AN87" i="1"/>
  <c r="AR87" i="2" s="1"/>
  <c r="AM87" i="1"/>
  <c r="AQ87" i="2" s="1"/>
  <c r="AL87" i="1"/>
  <c r="AP87" i="2" s="1"/>
  <c r="AK87" i="1"/>
  <c r="AO87" i="2" s="1"/>
  <c r="AJ87" i="1"/>
  <c r="AN87" i="2" s="1"/>
  <c r="AI87" i="1"/>
  <c r="AM87" i="2" s="1"/>
  <c r="AH87" i="1"/>
  <c r="AL87" i="2" s="1"/>
  <c r="AG87" i="1"/>
  <c r="AK87" i="2" s="1"/>
  <c r="AF87" i="1"/>
  <c r="AJ87" i="2" s="1"/>
  <c r="AE87" i="1"/>
  <c r="AI87" i="2" s="1"/>
  <c r="AD87" i="1"/>
  <c r="AH87" i="2" s="1"/>
  <c r="AC87" i="1"/>
  <c r="AG87" i="2" s="1"/>
  <c r="AB87" i="1"/>
  <c r="AF87" i="2" s="1"/>
  <c r="AA87" i="1"/>
  <c r="AE87" i="2" s="1"/>
  <c r="Z87" i="1"/>
  <c r="AD87" i="2" s="1"/>
  <c r="Y87" i="1"/>
  <c r="AC87" i="2" s="1"/>
  <c r="X87" i="1"/>
  <c r="AB87" i="2" s="1"/>
  <c r="W87" i="1"/>
  <c r="AA87" i="2" s="1"/>
  <c r="V87" i="1"/>
  <c r="Z87" i="2" s="1"/>
  <c r="U87" i="1"/>
  <c r="Y87" i="2" s="1"/>
  <c r="T87" i="1"/>
  <c r="X87" i="2" s="1"/>
  <c r="S87" i="1"/>
  <c r="W87" i="2" s="1"/>
  <c r="R87" i="1"/>
  <c r="V87" i="2" s="1"/>
  <c r="Q87" i="1"/>
  <c r="U87" i="2" s="1"/>
  <c r="P87" i="1"/>
  <c r="O87" i="1"/>
  <c r="N87" i="1"/>
  <c r="M87" i="1"/>
  <c r="L87" i="1"/>
  <c r="K87" i="1"/>
  <c r="J87" i="1"/>
  <c r="I87" i="1"/>
  <c r="H87" i="1"/>
  <c r="G87" i="1"/>
  <c r="F87" i="1"/>
  <c r="F87" i="2" s="1"/>
  <c r="E87" i="1"/>
  <c r="E87" i="2" s="1"/>
  <c r="D87" i="1"/>
  <c r="D87" i="2" s="1"/>
  <c r="C87" i="1"/>
  <c r="C87" i="2" s="1"/>
  <c r="B87" i="1"/>
  <c r="B87" i="2" s="1"/>
  <c r="BE86" i="1"/>
  <c r="BI86" i="2" s="1"/>
  <c r="BD86" i="1"/>
  <c r="BH86" i="2" s="1"/>
  <c r="BC86" i="1"/>
  <c r="BG86" i="2" s="1"/>
  <c r="BB86" i="1"/>
  <c r="BF86" i="2" s="1"/>
  <c r="BA86" i="1"/>
  <c r="BE86" i="2" s="1"/>
  <c r="AZ86" i="1"/>
  <c r="BD86" i="2" s="1"/>
  <c r="AY86" i="1"/>
  <c r="BC86" i="2" s="1"/>
  <c r="AX86" i="1"/>
  <c r="BB86" i="2" s="1"/>
  <c r="AW86" i="1"/>
  <c r="BA86" i="2" s="1"/>
  <c r="AV86" i="1"/>
  <c r="AZ86" i="2" s="1"/>
  <c r="AU86" i="1"/>
  <c r="AY86" i="2" s="1"/>
  <c r="AT86" i="1"/>
  <c r="AX86" i="2" s="1"/>
  <c r="AS86" i="1"/>
  <c r="AW86" i="2" s="1"/>
  <c r="AR86" i="1"/>
  <c r="AV86" i="2" s="1"/>
  <c r="AQ86" i="1"/>
  <c r="AU86" i="2" s="1"/>
  <c r="AP86" i="1"/>
  <c r="AT86" i="2" s="1"/>
  <c r="AO86" i="1"/>
  <c r="AS86" i="2" s="1"/>
  <c r="AN86" i="1"/>
  <c r="AR86" i="2" s="1"/>
  <c r="AM86" i="1"/>
  <c r="AQ86" i="2" s="1"/>
  <c r="AL86" i="1"/>
  <c r="AP86" i="2" s="1"/>
  <c r="AK86" i="1"/>
  <c r="AO86" i="2" s="1"/>
  <c r="AJ86" i="1"/>
  <c r="AN86" i="2" s="1"/>
  <c r="AI86" i="1"/>
  <c r="AM86" i="2" s="1"/>
  <c r="AH86" i="1"/>
  <c r="AL86" i="2" s="1"/>
  <c r="AG86" i="1"/>
  <c r="AK86" i="2" s="1"/>
  <c r="AF86" i="1"/>
  <c r="AJ86" i="2" s="1"/>
  <c r="AE86" i="1"/>
  <c r="AI86" i="2" s="1"/>
  <c r="AD86" i="1"/>
  <c r="AH86" i="2" s="1"/>
  <c r="AC86" i="1"/>
  <c r="AG86" i="2" s="1"/>
  <c r="AB86" i="1"/>
  <c r="AF86" i="2" s="1"/>
  <c r="AA86" i="1"/>
  <c r="AE86" i="2" s="1"/>
  <c r="Z86" i="1"/>
  <c r="AD86" i="2" s="1"/>
  <c r="Y86" i="1"/>
  <c r="AC86" i="2" s="1"/>
  <c r="X86" i="1"/>
  <c r="AB86" i="2" s="1"/>
  <c r="W86" i="1"/>
  <c r="AA86" i="2" s="1"/>
  <c r="V86" i="1"/>
  <c r="Z86" i="2" s="1"/>
  <c r="U86" i="1"/>
  <c r="Y86" i="2" s="1"/>
  <c r="T86" i="1"/>
  <c r="X86" i="2" s="1"/>
  <c r="S86" i="1"/>
  <c r="W86" i="2" s="1"/>
  <c r="R86" i="1"/>
  <c r="V86" i="2" s="1"/>
  <c r="Q86" i="1"/>
  <c r="U86" i="2" s="1"/>
  <c r="P86" i="1"/>
  <c r="T90" i="2" s="1"/>
  <c r="O86" i="1"/>
  <c r="S90" i="2" s="1"/>
  <c r="N86" i="1"/>
  <c r="R90" i="2" s="1"/>
  <c r="M86" i="1"/>
  <c r="Q90" i="2" s="1"/>
  <c r="L86" i="1"/>
  <c r="P90" i="2" s="1"/>
  <c r="K86" i="1"/>
  <c r="O90" i="2" s="1"/>
  <c r="J86" i="1"/>
  <c r="N90" i="2" s="1"/>
  <c r="I86" i="1"/>
  <c r="M90" i="2" s="1"/>
  <c r="H86" i="1"/>
  <c r="L90" i="2" s="1"/>
  <c r="G86" i="1"/>
  <c r="K90" i="2" s="1"/>
  <c r="F86" i="1"/>
  <c r="F86" i="2" s="1"/>
  <c r="E86" i="1"/>
  <c r="E86" i="2" s="1"/>
  <c r="H86" i="2" s="1"/>
  <c r="I86" i="2" s="1"/>
  <c r="J86" i="2" s="1"/>
  <c r="D86" i="1"/>
  <c r="D86" i="2" s="1"/>
  <c r="C86" i="1"/>
  <c r="C86" i="2" s="1"/>
  <c r="B86" i="1"/>
  <c r="B86" i="2" s="1"/>
  <c r="BE85" i="1"/>
  <c r="BI85" i="2" s="1"/>
  <c r="BD85" i="1"/>
  <c r="BH85" i="2" s="1"/>
  <c r="BC85" i="1"/>
  <c r="BG85" i="2" s="1"/>
  <c r="BB85" i="1"/>
  <c r="BF85" i="2" s="1"/>
  <c r="BA85" i="1"/>
  <c r="BE85" i="2" s="1"/>
  <c r="AZ85" i="1"/>
  <c r="BD85" i="2" s="1"/>
  <c r="AY85" i="1"/>
  <c r="BC85" i="2" s="1"/>
  <c r="AX85" i="1"/>
  <c r="BB85" i="2" s="1"/>
  <c r="AW85" i="1"/>
  <c r="BA85" i="2" s="1"/>
  <c r="AV85" i="1"/>
  <c r="AZ85" i="2" s="1"/>
  <c r="AU85" i="1"/>
  <c r="AY85" i="2" s="1"/>
  <c r="AT85" i="1"/>
  <c r="AX85" i="2" s="1"/>
  <c r="AS85" i="1"/>
  <c r="AW85" i="2" s="1"/>
  <c r="AR85" i="1"/>
  <c r="AV85" i="2" s="1"/>
  <c r="AQ85" i="1"/>
  <c r="AU85" i="2" s="1"/>
  <c r="AP85" i="1"/>
  <c r="AT85" i="2" s="1"/>
  <c r="AO85" i="1"/>
  <c r="AS85" i="2" s="1"/>
  <c r="AN85" i="1"/>
  <c r="AR85" i="2" s="1"/>
  <c r="AM85" i="1"/>
  <c r="AQ85" i="2" s="1"/>
  <c r="AL85" i="1"/>
  <c r="AP85" i="2" s="1"/>
  <c r="AK85" i="1"/>
  <c r="AO85" i="2" s="1"/>
  <c r="AJ85" i="1"/>
  <c r="AN85" i="2" s="1"/>
  <c r="AI85" i="1"/>
  <c r="AM85" i="2" s="1"/>
  <c r="AH85" i="1"/>
  <c r="AL85" i="2" s="1"/>
  <c r="AG85" i="1"/>
  <c r="AK85" i="2" s="1"/>
  <c r="AF85" i="1"/>
  <c r="AJ85" i="2" s="1"/>
  <c r="AE85" i="1"/>
  <c r="AI85" i="2" s="1"/>
  <c r="AD85" i="1"/>
  <c r="AH85" i="2" s="1"/>
  <c r="AC85" i="1"/>
  <c r="AG85" i="2" s="1"/>
  <c r="AB85" i="1"/>
  <c r="AF85" i="2" s="1"/>
  <c r="AA85" i="1"/>
  <c r="AE85" i="2" s="1"/>
  <c r="Z85" i="1"/>
  <c r="AD85" i="2" s="1"/>
  <c r="Y85" i="1"/>
  <c r="AC85" i="2" s="1"/>
  <c r="X85" i="1"/>
  <c r="AB85" i="2" s="1"/>
  <c r="W85" i="1"/>
  <c r="AA85" i="2" s="1"/>
  <c r="V85" i="1"/>
  <c r="Z85" i="2" s="1"/>
  <c r="U85" i="1"/>
  <c r="Y85" i="2" s="1"/>
  <c r="T85" i="1"/>
  <c r="X85" i="2" s="1"/>
  <c r="S85" i="1"/>
  <c r="W85" i="2" s="1"/>
  <c r="R85" i="1"/>
  <c r="V85" i="2" s="1"/>
  <c r="Q85" i="1"/>
  <c r="U85" i="2" s="1"/>
  <c r="P85" i="1"/>
  <c r="T89" i="2" s="1"/>
  <c r="O85" i="1"/>
  <c r="S89" i="2" s="1"/>
  <c r="N85" i="1"/>
  <c r="R89" i="2" s="1"/>
  <c r="M85" i="1"/>
  <c r="Q89" i="2" s="1"/>
  <c r="L85" i="1"/>
  <c r="P89" i="2" s="1"/>
  <c r="K85" i="1"/>
  <c r="O89" i="2" s="1"/>
  <c r="J85" i="1"/>
  <c r="N89" i="2" s="1"/>
  <c r="I85" i="1"/>
  <c r="M89" i="2" s="1"/>
  <c r="H85" i="1"/>
  <c r="L89" i="2" s="1"/>
  <c r="G85" i="1"/>
  <c r="K89" i="2" s="1"/>
  <c r="F85" i="1"/>
  <c r="F85" i="2" s="1"/>
  <c r="E85" i="1"/>
  <c r="E85" i="2" s="1"/>
  <c r="H85" i="2" s="1"/>
  <c r="I85" i="2" s="1"/>
  <c r="J85" i="2" s="1"/>
  <c r="D85" i="1"/>
  <c r="D85" i="2" s="1"/>
  <c r="C85" i="1"/>
  <c r="C85" i="2" s="1"/>
  <c r="B85" i="1"/>
  <c r="B85" i="2" s="1"/>
  <c r="BE84" i="1"/>
  <c r="BI84" i="2" s="1"/>
  <c r="BD84" i="1"/>
  <c r="BH84" i="2" s="1"/>
  <c r="BC84" i="1"/>
  <c r="BG84" i="2" s="1"/>
  <c r="BB84" i="1"/>
  <c r="BF84" i="2" s="1"/>
  <c r="BA84" i="1"/>
  <c r="BE84" i="2" s="1"/>
  <c r="AZ84" i="1"/>
  <c r="BD84" i="2" s="1"/>
  <c r="AY84" i="1"/>
  <c r="BC84" i="2" s="1"/>
  <c r="AX84" i="1"/>
  <c r="BB84" i="2" s="1"/>
  <c r="AW84" i="1"/>
  <c r="BA84" i="2" s="1"/>
  <c r="AV84" i="1"/>
  <c r="AZ84" i="2" s="1"/>
  <c r="AU84" i="1"/>
  <c r="AY84" i="2" s="1"/>
  <c r="AT84" i="1"/>
  <c r="AX84" i="2" s="1"/>
  <c r="AS84" i="1"/>
  <c r="AW84" i="2" s="1"/>
  <c r="AR84" i="1"/>
  <c r="AV84" i="2" s="1"/>
  <c r="AQ84" i="1"/>
  <c r="AU84" i="2" s="1"/>
  <c r="AP84" i="1"/>
  <c r="AT84" i="2" s="1"/>
  <c r="AO84" i="1"/>
  <c r="AS84" i="2" s="1"/>
  <c r="AN84" i="1"/>
  <c r="AR84" i="2" s="1"/>
  <c r="AM84" i="1"/>
  <c r="AQ84" i="2" s="1"/>
  <c r="AL84" i="1"/>
  <c r="AP84" i="2" s="1"/>
  <c r="AK84" i="1"/>
  <c r="AO84" i="2" s="1"/>
  <c r="AJ84" i="1"/>
  <c r="AN84" i="2" s="1"/>
  <c r="AI84" i="1"/>
  <c r="AM84" i="2" s="1"/>
  <c r="AH84" i="1"/>
  <c r="AL84" i="2" s="1"/>
  <c r="AG84" i="1"/>
  <c r="AK84" i="2" s="1"/>
  <c r="AF84" i="1"/>
  <c r="AJ84" i="2" s="1"/>
  <c r="AE84" i="1"/>
  <c r="AI84" i="2" s="1"/>
  <c r="AD84" i="1"/>
  <c r="AH84" i="2" s="1"/>
  <c r="AC84" i="1"/>
  <c r="AG84" i="2" s="1"/>
  <c r="AB84" i="1"/>
  <c r="AF84" i="2" s="1"/>
  <c r="AA84" i="1"/>
  <c r="AE84" i="2" s="1"/>
  <c r="Z84" i="1"/>
  <c r="AD84" i="2" s="1"/>
  <c r="Y84" i="1"/>
  <c r="AC84" i="2" s="1"/>
  <c r="X84" i="1"/>
  <c r="AB84" i="2" s="1"/>
  <c r="W84" i="1"/>
  <c r="AA84" i="2" s="1"/>
  <c r="V84" i="1"/>
  <c r="Z84" i="2" s="1"/>
  <c r="U84" i="1"/>
  <c r="Y84" i="2" s="1"/>
  <c r="T84" i="1"/>
  <c r="X84" i="2" s="1"/>
  <c r="S84" i="1"/>
  <c r="W84" i="2" s="1"/>
  <c r="R84" i="1"/>
  <c r="V84" i="2" s="1"/>
  <c r="Q84" i="1"/>
  <c r="U84" i="2" s="1"/>
  <c r="P84" i="1"/>
  <c r="T88" i="2" s="1"/>
  <c r="O84" i="1"/>
  <c r="S88" i="2" s="1"/>
  <c r="N84" i="1"/>
  <c r="R88" i="2" s="1"/>
  <c r="M84" i="1"/>
  <c r="Q88" i="2" s="1"/>
  <c r="L84" i="1"/>
  <c r="P88" i="2" s="1"/>
  <c r="K84" i="1"/>
  <c r="O88" i="2" s="1"/>
  <c r="J84" i="1"/>
  <c r="N88" i="2" s="1"/>
  <c r="I84" i="1"/>
  <c r="M88" i="2" s="1"/>
  <c r="H84" i="1"/>
  <c r="L88" i="2" s="1"/>
  <c r="G84" i="1"/>
  <c r="K88" i="2" s="1"/>
  <c r="F84" i="1"/>
  <c r="F84" i="2" s="1"/>
  <c r="E84" i="1"/>
  <c r="E84" i="2" s="1"/>
  <c r="H84" i="2" s="1"/>
  <c r="I84" i="2" s="1"/>
  <c r="J84" i="2" s="1"/>
  <c r="D84" i="1"/>
  <c r="D84" i="2" s="1"/>
  <c r="C84" i="1"/>
  <c r="C84" i="2" s="1"/>
  <c r="B84" i="1"/>
  <c r="B84" i="2" s="1"/>
  <c r="BE83" i="1"/>
  <c r="BI83" i="2" s="1"/>
  <c r="BD83" i="1"/>
  <c r="BH83" i="2" s="1"/>
  <c r="BC83" i="1"/>
  <c r="BG83" i="2" s="1"/>
  <c r="BB83" i="1"/>
  <c r="BF83" i="2" s="1"/>
  <c r="BA83" i="1"/>
  <c r="BE83" i="2" s="1"/>
  <c r="AZ83" i="1"/>
  <c r="BD83" i="2" s="1"/>
  <c r="AY83" i="1"/>
  <c r="BC83" i="2" s="1"/>
  <c r="AX83" i="1"/>
  <c r="BB83" i="2" s="1"/>
  <c r="AW83" i="1"/>
  <c r="BA83" i="2" s="1"/>
  <c r="AV83" i="1"/>
  <c r="AZ83" i="2" s="1"/>
  <c r="AU83" i="1"/>
  <c r="AY83" i="2" s="1"/>
  <c r="AT83" i="1"/>
  <c r="AX83" i="2" s="1"/>
  <c r="AS83" i="1"/>
  <c r="AW83" i="2" s="1"/>
  <c r="AR83" i="1"/>
  <c r="AV83" i="2" s="1"/>
  <c r="AQ83" i="1"/>
  <c r="AU83" i="2" s="1"/>
  <c r="AP83" i="1"/>
  <c r="AT83" i="2" s="1"/>
  <c r="AO83" i="1"/>
  <c r="AS83" i="2" s="1"/>
  <c r="AN83" i="1"/>
  <c r="AR83" i="2" s="1"/>
  <c r="AM83" i="1"/>
  <c r="AQ83" i="2" s="1"/>
  <c r="AL83" i="1"/>
  <c r="AP83" i="2" s="1"/>
  <c r="AK83" i="1"/>
  <c r="AO83" i="2" s="1"/>
  <c r="AJ83" i="1"/>
  <c r="AN83" i="2" s="1"/>
  <c r="AI83" i="1"/>
  <c r="AM83" i="2" s="1"/>
  <c r="AH83" i="1"/>
  <c r="AL83" i="2" s="1"/>
  <c r="AG83" i="1"/>
  <c r="AK83" i="2" s="1"/>
  <c r="AF83" i="1"/>
  <c r="AJ83" i="2" s="1"/>
  <c r="AE83" i="1"/>
  <c r="AI83" i="2" s="1"/>
  <c r="AD83" i="1"/>
  <c r="AH83" i="2" s="1"/>
  <c r="AC83" i="1"/>
  <c r="AG83" i="2" s="1"/>
  <c r="AB83" i="1"/>
  <c r="AF83" i="2" s="1"/>
  <c r="AA83" i="1"/>
  <c r="AE83" i="2" s="1"/>
  <c r="Z83" i="1"/>
  <c r="AD83" i="2" s="1"/>
  <c r="Y83" i="1"/>
  <c r="AC83" i="2" s="1"/>
  <c r="X83" i="1"/>
  <c r="AB83" i="2" s="1"/>
  <c r="W83" i="1"/>
  <c r="AA83" i="2" s="1"/>
  <c r="V83" i="1"/>
  <c r="Z83" i="2" s="1"/>
  <c r="U83" i="1"/>
  <c r="Y83" i="2" s="1"/>
  <c r="T83" i="1"/>
  <c r="X83" i="2" s="1"/>
  <c r="S83" i="1"/>
  <c r="W83" i="2" s="1"/>
  <c r="R83" i="1"/>
  <c r="V83" i="2" s="1"/>
  <c r="Q83" i="1"/>
  <c r="U83" i="2" s="1"/>
  <c r="P83" i="1"/>
  <c r="T87" i="2" s="1"/>
  <c r="O83" i="1"/>
  <c r="S87" i="2" s="1"/>
  <c r="N83" i="1"/>
  <c r="R87" i="2" s="1"/>
  <c r="M83" i="1"/>
  <c r="Q87" i="2" s="1"/>
  <c r="L83" i="1"/>
  <c r="P87" i="2" s="1"/>
  <c r="K83" i="1"/>
  <c r="O87" i="2" s="1"/>
  <c r="J83" i="1"/>
  <c r="N87" i="2" s="1"/>
  <c r="I83" i="1"/>
  <c r="M87" i="2" s="1"/>
  <c r="H83" i="1"/>
  <c r="L87" i="2" s="1"/>
  <c r="G83" i="1"/>
  <c r="K87" i="2" s="1"/>
  <c r="F83" i="1"/>
  <c r="F83" i="2" s="1"/>
  <c r="E83" i="1"/>
  <c r="E83" i="2" s="1"/>
  <c r="H83" i="2" s="1"/>
  <c r="I83" i="2" s="1"/>
  <c r="J83" i="2" s="1"/>
  <c r="D83" i="1"/>
  <c r="D83" i="2" s="1"/>
  <c r="C83" i="1"/>
  <c r="C83" i="2" s="1"/>
  <c r="B83" i="1"/>
  <c r="B83" i="2" s="1"/>
  <c r="BE82" i="1"/>
  <c r="BI82" i="2" s="1"/>
  <c r="BD82" i="1"/>
  <c r="BH82" i="2" s="1"/>
  <c r="BC82" i="1"/>
  <c r="BG82" i="2" s="1"/>
  <c r="BB82" i="1"/>
  <c r="BF82" i="2" s="1"/>
  <c r="BA82" i="1"/>
  <c r="BE82" i="2" s="1"/>
  <c r="AZ82" i="1"/>
  <c r="BD82" i="2" s="1"/>
  <c r="AY82" i="1"/>
  <c r="BC82" i="2" s="1"/>
  <c r="AX82" i="1"/>
  <c r="BB82" i="2" s="1"/>
  <c r="AW82" i="1"/>
  <c r="BA82" i="2" s="1"/>
  <c r="AV82" i="1"/>
  <c r="AZ82" i="2" s="1"/>
  <c r="AU82" i="1"/>
  <c r="AY82" i="2" s="1"/>
  <c r="AT82" i="1"/>
  <c r="AX82" i="2" s="1"/>
  <c r="AS82" i="1"/>
  <c r="AW82" i="2" s="1"/>
  <c r="AR82" i="1"/>
  <c r="AV82" i="2" s="1"/>
  <c r="AQ82" i="1"/>
  <c r="AU82" i="2" s="1"/>
  <c r="AP82" i="1"/>
  <c r="AT82" i="2" s="1"/>
  <c r="AO82" i="1"/>
  <c r="AS82" i="2" s="1"/>
  <c r="AN82" i="1"/>
  <c r="AR82" i="2" s="1"/>
  <c r="AM82" i="1"/>
  <c r="AQ82" i="2" s="1"/>
  <c r="AL82" i="1"/>
  <c r="AP82" i="2" s="1"/>
  <c r="AK82" i="1"/>
  <c r="AO82" i="2" s="1"/>
  <c r="AJ82" i="1"/>
  <c r="AN82" i="2" s="1"/>
  <c r="AI82" i="1"/>
  <c r="AM82" i="2" s="1"/>
  <c r="AH82" i="1"/>
  <c r="AL82" i="2" s="1"/>
  <c r="AG82" i="1"/>
  <c r="AK82" i="2" s="1"/>
  <c r="AF82" i="1"/>
  <c r="AJ82" i="2" s="1"/>
  <c r="AE82" i="1"/>
  <c r="AI82" i="2" s="1"/>
  <c r="AD82" i="1"/>
  <c r="AH82" i="2" s="1"/>
  <c r="AC82" i="1"/>
  <c r="AG82" i="2" s="1"/>
  <c r="AB82" i="1"/>
  <c r="AF82" i="2" s="1"/>
  <c r="AA82" i="1"/>
  <c r="AE82" i="2" s="1"/>
  <c r="Z82" i="1"/>
  <c r="AD82" i="2" s="1"/>
  <c r="Y82" i="1"/>
  <c r="AC82" i="2" s="1"/>
  <c r="X82" i="1"/>
  <c r="AB82" i="2" s="1"/>
  <c r="W82" i="1"/>
  <c r="AA82" i="2" s="1"/>
  <c r="V82" i="1"/>
  <c r="Z82" i="2" s="1"/>
  <c r="U82" i="1"/>
  <c r="Y82" i="2" s="1"/>
  <c r="T82" i="1"/>
  <c r="X82" i="2" s="1"/>
  <c r="S82" i="1"/>
  <c r="W82" i="2" s="1"/>
  <c r="R82" i="1"/>
  <c r="V82" i="2" s="1"/>
  <c r="Q82" i="1"/>
  <c r="U82" i="2" s="1"/>
  <c r="P82" i="1"/>
  <c r="T86" i="2" s="1"/>
  <c r="O82" i="1"/>
  <c r="S86" i="2" s="1"/>
  <c r="N82" i="1"/>
  <c r="R86" i="2" s="1"/>
  <c r="M82" i="1"/>
  <c r="Q86" i="2" s="1"/>
  <c r="L82" i="1"/>
  <c r="P86" i="2" s="1"/>
  <c r="K82" i="1"/>
  <c r="O86" i="2" s="1"/>
  <c r="J82" i="1"/>
  <c r="N86" i="2" s="1"/>
  <c r="I82" i="1"/>
  <c r="M86" i="2" s="1"/>
  <c r="H82" i="1"/>
  <c r="L86" i="2" s="1"/>
  <c r="G82" i="1"/>
  <c r="K86" i="2" s="1"/>
  <c r="F82" i="1"/>
  <c r="F82" i="2" s="1"/>
  <c r="E82" i="1"/>
  <c r="E82" i="2" s="1"/>
  <c r="H82" i="2" s="1"/>
  <c r="I82" i="2" s="1"/>
  <c r="J82" i="2" s="1"/>
  <c r="D82" i="1"/>
  <c r="D82" i="2" s="1"/>
  <c r="C82" i="1"/>
  <c r="C82" i="2" s="1"/>
  <c r="B82" i="1"/>
  <c r="B82" i="2" s="1"/>
  <c r="BE81" i="1"/>
  <c r="BI81" i="2" s="1"/>
  <c r="BD81" i="1"/>
  <c r="BH81" i="2" s="1"/>
  <c r="BC81" i="1"/>
  <c r="BG81" i="2" s="1"/>
  <c r="BB81" i="1"/>
  <c r="BF81" i="2" s="1"/>
  <c r="BA81" i="1"/>
  <c r="BE81" i="2" s="1"/>
  <c r="AZ81" i="1"/>
  <c r="BD81" i="2" s="1"/>
  <c r="AY81" i="1"/>
  <c r="BC81" i="2" s="1"/>
  <c r="AX81" i="1"/>
  <c r="BB81" i="2" s="1"/>
  <c r="AW81" i="1"/>
  <c r="BA81" i="2" s="1"/>
  <c r="AV81" i="1"/>
  <c r="AZ81" i="2" s="1"/>
  <c r="AU81" i="1"/>
  <c r="AY81" i="2" s="1"/>
  <c r="AT81" i="1"/>
  <c r="AX81" i="2" s="1"/>
  <c r="AS81" i="1"/>
  <c r="AW81" i="2" s="1"/>
  <c r="AR81" i="1"/>
  <c r="AV81" i="2" s="1"/>
  <c r="AQ81" i="1"/>
  <c r="AU81" i="2" s="1"/>
  <c r="AP81" i="1"/>
  <c r="AT81" i="2" s="1"/>
  <c r="AO81" i="1"/>
  <c r="AS81" i="2" s="1"/>
  <c r="AN81" i="1"/>
  <c r="AR81" i="2" s="1"/>
  <c r="AM81" i="1"/>
  <c r="AQ81" i="2" s="1"/>
  <c r="AL81" i="1"/>
  <c r="AP81" i="2" s="1"/>
  <c r="AK81" i="1"/>
  <c r="AO81" i="2" s="1"/>
  <c r="AJ81" i="1"/>
  <c r="AN81" i="2" s="1"/>
  <c r="AI81" i="1"/>
  <c r="AM81" i="2" s="1"/>
  <c r="AH81" i="1"/>
  <c r="AL81" i="2" s="1"/>
  <c r="AG81" i="1"/>
  <c r="AK81" i="2" s="1"/>
  <c r="AF81" i="1"/>
  <c r="AJ81" i="2" s="1"/>
  <c r="AE81" i="1"/>
  <c r="AI81" i="2" s="1"/>
  <c r="AD81" i="1"/>
  <c r="AH81" i="2" s="1"/>
  <c r="AC81" i="1"/>
  <c r="AG81" i="2" s="1"/>
  <c r="AB81" i="1"/>
  <c r="AF81" i="2" s="1"/>
  <c r="AA81" i="1"/>
  <c r="AE81" i="2" s="1"/>
  <c r="Z81" i="1"/>
  <c r="AD81" i="2" s="1"/>
  <c r="Y81" i="1"/>
  <c r="AC81" i="2" s="1"/>
  <c r="X81" i="1"/>
  <c r="AB81" i="2" s="1"/>
  <c r="W81" i="1"/>
  <c r="AA81" i="2" s="1"/>
  <c r="V81" i="1"/>
  <c r="Z81" i="2" s="1"/>
  <c r="U81" i="1"/>
  <c r="Y81" i="2" s="1"/>
  <c r="T81" i="1"/>
  <c r="X81" i="2" s="1"/>
  <c r="S81" i="1"/>
  <c r="W81" i="2" s="1"/>
  <c r="R81" i="1"/>
  <c r="V81" i="2" s="1"/>
  <c r="Q81" i="1"/>
  <c r="U81" i="2" s="1"/>
  <c r="P81" i="1"/>
  <c r="T85" i="2" s="1"/>
  <c r="O81" i="1"/>
  <c r="S85" i="2" s="1"/>
  <c r="N81" i="1"/>
  <c r="R85" i="2" s="1"/>
  <c r="M81" i="1"/>
  <c r="Q85" i="2" s="1"/>
  <c r="L81" i="1"/>
  <c r="P85" i="2" s="1"/>
  <c r="K81" i="1"/>
  <c r="O85" i="2" s="1"/>
  <c r="J81" i="1"/>
  <c r="N85" i="2" s="1"/>
  <c r="I81" i="1"/>
  <c r="M85" i="2" s="1"/>
  <c r="H81" i="1"/>
  <c r="L85" i="2" s="1"/>
  <c r="G81" i="1"/>
  <c r="K85" i="2" s="1"/>
  <c r="F81" i="1"/>
  <c r="F81" i="2" s="1"/>
  <c r="E81" i="1"/>
  <c r="E81" i="2" s="1"/>
  <c r="H81" i="2" s="1"/>
  <c r="I81" i="2" s="1"/>
  <c r="J81" i="2" s="1"/>
  <c r="D81" i="1"/>
  <c r="D81" i="2" s="1"/>
  <c r="C81" i="1"/>
  <c r="C81" i="2" s="1"/>
  <c r="B81" i="1"/>
  <c r="B81" i="2" s="1"/>
  <c r="BE80" i="1"/>
  <c r="BI80" i="2" s="1"/>
  <c r="BD80" i="1"/>
  <c r="BH80" i="2" s="1"/>
  <c r="BC80" i="1"/>
  <c r="BG80" i="2" s="1"/>
  <c r="BB80" i="1"/>
  <c r="BF80" i="2" s="1"/>
  <c r="BA80" i="1"/>
  <c r="BE80" i="2" s="1"/>
  <c r="AZ80" i="1"/>
  <c r="BD80" i="2" s="1"/>
  <c r="AY80" i="1"/>
  <c r="BC80" i="2" s="1"/>
  <c r="AX80" i="1"/>
  <c r="BB80" i="2" s="1"/>
  <c r="AW80" i="1"/>
  <c r="BA80" i="2" s="1"/>
  <c r="AV80" i="1"/>
  <c r="AZ80" i="2" s="1"/>
  <c r="AU80" i="1"/>
  <c r="AY80" i="2" s="1"/>
  <c r="AT80" i="1"/>
  <c r="AX80" i="2" s="1"/>
  <c r="AS80" i="1"/>
  <c r="AW80" i="2" s="1"/>
  <c r="AR80" i="1"/>
  <c r="AV80" i="2" s="1"/>
  <c r="AQ80" i="1"/>
  <c r="AU80" i="2" s="1"/>
  <c r="AP80" i="1"/>
  <c r="AT80" i="2" s="1"/>
  <c r="AO80" i="1"/>
  <c r="AS80" i="2" s="1"/>
  <c r="AN80" i="1"/>
  <c r="AR80" i="2" s="1"/>
  <c r="AM80" i="1"/>
  <c r="AQ80" i="2" s="1"/>
  <c r="AL80" i="1"/>
  <c r="AP80" i="2" s="1"/>
  <c r="AK80" i="1"/>
  <c r="AO80" i="2" s="1"/>
  <c r="AJ80" i="1"/>
  <c r="AN80" i="2" s="1"/>
  <c r="AI80" i="1"/>
  <c r="AM80" i="2" s="1"/>
  <c r="AH80" i="1"/>
  <c r="AL80" i="2" s="1"/>
  <c r="AG80" i="1"/>
  <c r="AK80" i="2" s="1"/>
  <c r="AF80" i="1"/>
  <c r="AJ80" i="2" s="1"/>
  <c r="AE80" i="1"/>
  <c r="AI80" i="2" s="1"/>
  <c r="AD80" i="1"/>
  <c r="AH80" i="2" s="1"/>
  <c r="AC80" i="1"/>
  <c r="AG80" i="2" s="1"/>
  <c r="AB80" i="1"/>
  <c r="AF80" i="2" s="1"/>
  <c r="AA80" i="1"/>
  <c r="AE80" i="2" s="1"/>
  <c r="Z80" i="1"/>
  <c r="AD80" i="2" s="1"/>
  <c r="Y80" i="1"/>
  <c r="AC80" i="2" s="1"/>
  <c r="X80" i="1"/>
  <c r="AB80" i="2" s="1"/>
  <c r="W80" i="1"/>
  <c r="AA80" i="2" s="1"/>
  <c r="V80" i="1"/>
  <c r="Z80" i="2" s="1"/>
  <c r="U80" i="1"/>
  <c r="Y80" i="2" s="1"/>
  <c r="T80" i="1"/>
  <c r="X80" i="2" s="1"/>
  <c r="S80" i="1"/>
  <c r="W80" i="2" s="1"/>
  <c r="R80" i="1"/>
  <c r="V80" i="2" s="1"/>
  <c r="Q80" i="1"/>
  <c r="U80" i="2" s="1"/>
  <c r="P80" i="1"/>
  <c r="T84" i="2" s="1"/>
  <c r="O80" i="1"/>
  <c r="S84" i="2" s="1"/>
  <c r="N80" i="1"/>
  <c r="R84" i="2" s="1"/>
  <c r="M80" i="1"/>
  <c r="Q84" i="2" s="1"/>
  <c r="L80" i="1"/>
  <c r="P84" i="2" s="1"/>
  <c r="K80" i="1"/>
  <c r="O84" i="2" s="1"/>
  <c r="J80" i="1"/>
  <c r="N84" i="2" s="1"/>
  <c r="I80" i="1"/>
  <c r="M84" i="2" s="1"/>
  <c r="H80" i="1"/>
  <c r="L84" i="2" s="1"/>
  <c r="G80" i="1"/>
  <c r="K84" i="2" s="1"/>
  <c r="F80" i="1"/>
  <c r="F80" i="2" s="1"/>
  <c r="E80" i="1"/>
  <c r="E80" i="2" s="1"/>
  <c r="H80" i="2" s="1"/>
  <c r="I80" i="2" s="1"/>
  <c r="J80" i="2" s="1"/>
  <c r="D80" i="1"/>
  <c r="D80" i="2" s="1"/>
  <c r="C80" i="1"/>
  <c r="C80" i="2" s="1"/>
  <c r="B80" i="1"/>
  <c r="B80" i="2" s="1"/>
  <c r="BE79" i="1"/>
  <c r="BI79" i="2" s="1"/>
  <c r="BD79" i="1"/>
  <c r="BH79" i="2" s="1"/>
  <c r="BC79" i="1"/>
  <c r="BG79" i="2" s="1"/>
  <c r="BB79" i="1"/>
  <c r="BF79" i="2" s="1"/>
  <c r="BA79" i="1"/>
  <c r="BE79" i="2" s="1"/>
  <c r="AZ79" i="1"/>
  <c r="BD79" i="2" s="1"/>
  <c r="AY79" i="1"/>
  <c r="BC79" i="2" s="1"/>
  <c r="AX79" i="1"/>
  <c r="BB79" i="2" s="1"/>
  <c r="AW79" i="1"/>
  <c r="BA79" i="2" s="1"/>
  <c r="AV79" i="1"/>
  <c r="AZ79" i="2" s="1"/>
  <c r="AU79" i="1"/>
  <c r="AY79" i="2" s="1"/>
  <c r="AT79" i="1"/>
  <c r="AX79" i="2" s="1"/>
  <c r="AS79" i="1"/>
  <c r="AW79" i="2" s="1"/>
  <c r="AR79" i="1"/>
  <c r="AV79" i="2" s="1"/>
  <c r="AQ79" i="1"/>
  <c r="AU79" i="2" s="1"/>
  <c r="AP79" i="1"/>
  <c r="AT79" i="2" s="1"/>
  <c r="AO79" i="1"/>
  <c r="AS79" i="2" s="1"/>
  <c r="AN79" i="1"/>
  <c r="AR79" i="2" s="1"/>
  <c r="AM79" i="1"/>
  <c r="AQ79" i="2" s="1"/>
  <c r="AL79" i="1"/>
  <c r="AP79" i="2" s="1"/>
  <c r="AK79" i="1"/>
  <c r="AO79" i="2" s="1"/>
  <c r="AJ79" i="1"/>
  <c r="AN79" i="2" s="1"/>
  <c r="AI79" i="1"/>
  <c r="AM79" i="2" s="1"/>
  <c r="AH79" i="1"/>
  <c r="AL79" i="2" s="1"/>
  <c r="AG79" i="1"/>
  <c r="AK79" i="2" s="1"/>
  <c r="AF79" i="1"/>
  <c r="AJ79" i="2" s="1"/>
  <c r="AE79" i="1"/>
  <c r="AI79" i="2" s="1"/>
  <c r="AD79" i="1"/>
  <c r="AH79" i="2" s="1"/>
  <c r="AC79" i="1"/>
  <c r="AG79" i="2" s="1"/>
  <c r="AB79" i="1"/>
  <c r="AF79" i="2" s="1"/>
  <c r="AA79" i="1"/>
  <c r="AE79" i="2" s="1"/>
  <c r="Z79" i="1"/>
  <c r="AD79" i="2" s="1"/>
  <c r="Y79" i="1"/>
  <c r="AC79" i="2" s="1"/>
  <c r="X79" i="1"/>
  <c r="AB79" i="2" s="1"/>
  <c r="W79" i="1"/>
  <c r="AA79" i="2" s="1"/>
  <c r="V79" i="1"/>
  <c r="Z79" i="2" s="1"/>
  <c r="U79" i="1"/>
  <c r="Y79" i="2" s="1"/>
  <c r="T79" i="1"/>
  <c r="X79" i="2" s="1"/>
  <c r="S79" i="1"/>
  <c r="W79" i="2" s="1"/>
  <c r="R79" i="1"/>
  <c r="V79" i="2" s="1"/>
  <c r="Q79" i="1"/>
  <c r="U79" i="2" s="1"/>
  <c r="P79" i="1"/>
  <c r="T83" i="2" s="1"/>
  <c r="O79" i="1"/>
  <c r="S83" i="2" s="1"/>
  <c r="N79" i="1"/>
  <c r="R83" i="2" s="1"/>
  <c r="M79" i="1"/>
  <c r="Q83" i="2" s="1"/>
  <c r="L79" i="1"/>
  <c r="P83" i="2" s="1"/>
  <c r="K79" i="1"/>
  <c r="O83" i="2" s="1"/>
  <c r="J79" i="1"/>
  <c r="N83" i="2" s="1"/>
  <c r="I79" i="1"/>
  <c r="M83" i="2" s="1"/>
  <c r="H79" i="1"/>
  <c r="L83" i="2" s="1"/>
  <c r="G79" i="1"/>
  <c r="K83" i="2" s="1"/>
  <c r="F79" i="1"/>
  <c r="F79" i="2" s="1"/>
  <c r="E79" i="1"/>
  <c r="E79" i="2" s="1"/>
  <c r="H79" i="2" s="1"/>
  <c r="I79" i="2" s="1"/>
  <c r="J79" i="2" s="1"/>
  <c r="D79" i="1"/>
  <c r="D79" i="2" s="1"/>
  <c r="C79" i="1"/>
  <c r="C79" i="2" s="1"/>
  <c r="B79" i="1"/>
  <c r="B79" i="2" s="1"/>
  <c r="BE78" i="1"/>
  <c r="BI78" i="2" s="1"/>
  <c r="BD78" i="1"/>
  <c r="BH78" i="2" s="1"/>
  <c r="BC78" i="1"/>
  <c r="BG78" i="2" s="1"/>
  <c r="BB78" i="1"/>
  <c r="BF78" i="2" s="1"/>
  <c r="BA78" i="1"/>
  <c r="BE78" i="2" s="1"/>
  <c r="AZ78" i="1"/>
  <c r="BD78" i="2" s="1"/>
  <c r="AY78" i="1"/>
  <c r="BC78" i="2" s="1"/>
  <c r="AX78" i="1"/>
  <c r="BB78" i="2" s="1"/>
  <c r="AW78" i="1"/>
  <c r="BA78" i="2" s="1"/>
  <c r="AV78" i="1"/>
  <c r="AZ78" i="2" s="1"/>
  <c r="AU78" i="1"/>
  <c r="AY78" i="2" s="1"/>
  <c r="AT78" i="1"/>
  <c r="AX78" i="2" s="1"/>
  <c r="AS78" i="1"/>
  <c r="AW78" i="2" s="1"/>
  <c r="AR78" i="1"/>
  <c r="AV78" i="2" s="1"/>
  <c r="AQ78" i="1"/>
  <c r="AU78" i="2" s="1"/>
  <c r="AP78" i="1"/>
  <c r="AT78" i="2" s="1"/>
  <c r="AO78" i="1"/>
  <c r="AS78" i="2" s="1"/>
  <c r="AN78" i="1"/>
  <c r="AR78" i="2" s="1"/>
  <c r="AM78" i="1"/>
  <c r="AQ78" i="2" s="1"/>
  <c r="AL78" i="1"/>
  <c r="AP78" i="2" s="1"/>
  <c r="AK78" i="1"/>
  <c r="AO78" i="2" s="1"/>
  <c r="AJ78" i="1"/>
  <c r="AN78" i="2" s="1"/>
  <c r="AI78" i="1"/>
  <c r="AM78" i="2" s="1"/>
  <c r="AH78" i="1"/>
  <c r="AL78" i="2" s="1"/>
  <c r="AG78" i="1"/>
  <c r="AK78" i="2" s="1"/>
  <c r="AF78" i="1"/>
  <c r="AJ78" i="2" s="1"/>
  <c r="AE78" i="1"/>
  <c r="AI78" i="2" s="1"/>
  <c r="AD78" i="1"/>
  <c r="AH78" i="2" s="1"/>
  <c r="AC78" i="1"/>
  <c r="AG78" i="2" s="1"/>
  <c r="AB78" i="1"/>
  <c r="AF78" i="2" s="1"/>
  <c r="AA78" i="1"/>
  <c r="AE78" i="2" s="1"/>
  <c r="Z78" i="1"/>
  <c r="AD78" i="2" s="1"/>
  <c r="Y78" i="1"/>
  <c r="AC78" i="2" s="1"/>
  <c r="X78" i="1"/>
  <c r="AB78" i="2" s="1"/>
  <c r="W78" i="1"/>
  <c r="AA78" i="2" s="1"/>
  <c r="V78" i="1"/>
  <c r="Z78" i="2" s="1"/>
  <c r="U78" i="1"/>
  <c r="Y78" i="2" s="1"/>
  <c r="T78" i="1"/>
  <c r="X78" i="2" s="1"/>
  <c r="S78" i="1"/>
  <c r="W78" i="2" s="1"/>
  <c r="R78" i="1"/>
  <c r="V78" i="2" s="1"/>
  <c r="Q78" i="1"/>
  <c r="U78" i="2" s="1"/>
  <c r="P78" i="1"/>
  <c r="T82" i="2" s="1"/>
  <c r="O78" i="1"/>
  <c r="S82" i="2" s="1"/>
  <c r="N78" i="1"/>
  <c r="R82" i="2" s="1"/>
  <c r="M78" i="1"/>
  <c r="Q82" i="2" s="1"/>
  <c r="L78" i="1"/>
  <c r="P82" i="2" s="1"/>
  <c r="K78" i="1"/>
  <c r="O82" i="2" s="1"/>
  <c r="J78" i="1"/>
  <c r="N82" i="2" s="1"/>
  <c r="I78" i="1"/>
  <c r="M82" i="2" s="1"/>
  <c r="H78" i="1"/>
  <c r="L82" i="2" s="1"/>
  <c r="G78" i="1"/>
  <c r="K82" i="2" s="1"/>
  <c r="F78" i="1"/>
  <c r="F78" i="2" s="1"/>
  <c r="E78" i="1"/>
  <c r="E78" i="2" s="1"/>
  <c r="H78" i="2" s="1"/>
  <c r="I78" i="2" s="1"/>
  <c r="J78" i="2" s="1"/>
  <c r="D78" i="1"/>
  <c r="D78" i="2" s="1"/>
  <c r="C78" i="1"/>
  <c r="C78" i="2" s="1"/>
  <c r="B78" i="1"/>
  <c r="B78" i="2" s="1"/>
  <c r="BE77" i="1"/>
  <c r="BI77" i="2" s="1"/>
  <c r="BD77" i="1"/>
  <c r="BH77" i="2" s="1"/>
  <c r="BC77" i="1"/>
  <c r="BG77" i="2" s="1"/>
  <c r="BB77" i="1"/>
  <c r="BF77" i="2" s="1"/>
  <c r="BA77" i="1"/>
  <c r="BE77" i="2" s="1"/>
  <c r="AZ77" i="1"/>
  <c r="BD77" i="2" s="1"/>
  <c r="AY77" i="1"/>
  <c r="BC77" i="2" s="1"/>
  <c r="AX77" i="1"/>
  <c r="BB77" i="2" s="1"/>
  <c r="AW77" i="1"/>
  <c r="BA77" i="2" s="1"/>
  <c r="AV77" i="1"/>
  <c r="AZ77" i="2" s="1"/>
  <c r="AU77" i="1"/>
  <c r="AY77" i="2" s="1"/>
  <c r="AT77" i="1"/>
  <c r="AX77" i="2" s="1"/>
  <c r="AS77" i="1"/>
  <c r="AW77" i="2" s="1"/>
  <c r="AR77" i="1"/>
  <c r="AV77" i="2" s="1"/>
  <c r="AQ77" i="1"/>
  <c r="AU77" i="2" s="1"/>
  <c r="AP77" i="1"/>
  <c r="AT77" i="2" s="1"/>
  <c r="AO77" i="1"/>
  <c r="AS77" i="2" s="1"/>
  <c r="AN77" i="1"/>
  <c r="AR77" i="2" s="1"/>
  <c r="AM77" i="1"/>
  <c r="AQ77" i="2" s="1"/>
  <c r="AL77" i="1"/>
  <c r="AP77" i="2" s="1"/>
  <c r="AK77" i="1"/>
  <c r="AO77" i="2" s="1"/>
  <c r="AJ77" i="1"/>
  <c r="AN77" i="2" s="1"/>
  <c r="AI77" i="1"/>
  <c r="AM77" i="2" s="1"/>
  <c r="AH77" i="1"/>
  <c r="AL77" i="2" s="1"/>
  <c r="AG77" i="1"/>
  <c r="AK77" i="2" s="1"/>
  <c r="AF77" i="1"/>
  <c r="AJ77" i="2" s="1"/>
  <c r="AE77" i="1"/>
  <c r="AI77" i="2" s="1"/>
  <c r="AD77" i="1"/>
  <c r="AH77" i="2" s="1"/>
  <c r="AC77" i="1"/>
  <c r="AG77" i="2" s="1"/>
  <c r="AB77" i="1"/>
  <c r="AF77" i="2" s="1"/>
  <c r="AA77" i="1"/>
  <c r="AE77" i="2" s="1"/>
  <c r="Z77" i="1"/>
  <c r="AD77" i="2" s="1"/>
  <c r="Y77" i="1"/>
  <c r="AC77" i="2" s="1"/>
  <c r="X77" i="1"/>
  <c r="AB77" i="2" s="1"/>
  <c r="W77" i="1"/>
  <c r="AA77" i="2" s="1"/>
  <c r="V77" i="1"/>
  <c r="Z77" i="2" s="1"/>
  <c r="U77" i="1"/>
  <c r="Y77" i="2" s="1"/>
  <c r="T77" i="1"/>
  <c r="X77" i="2" s="1"/>
  <c r="S77" i="1"/>
  <c r="W77" i="2" s="1"/>
  <c r="R77" i="1"/>
  <c r="V77" i="2" s="1"/>
  <c r="Q77" i="1"/>
  <c r="U77" i="2" s="1"/>
  <c r="P77" i="1"/>
  <c r="O77" i="1"/>
  <c r="N77" i="1"/>
  <c r="M77" i="1"/>
  <c r="L77" i="1"/>
  <c r="K77" i="1"/>
  <c r="J77" i="1"/>
  <c r="I77" i="1"/>
  <c r="H77" i="1"/>
  <c r="G77" i="1"/>
  <c r="F77" i="1"/>
  <c r="F77" i="2" s="1"/>
  <c r="E77" i="1"/>
  <c r="E77" i="2" s="1"/>
  <c r="H77" i="2" s="1"/>
  <c r="I77" i="2" s="1"/>
  <c r="J77" i="2" s="1"/>
  <c r="D77" i="1"/>
  <c r="D77" i="2" s="1"/>
  <c r="C77" i="1"/>
  <c r="C77" i="2" s="1"/>
  <c r="B77" i="1"/>
  <c r="B77" i="2" s="1"/>
  <c r="BE76" i="1"/>
  <c r="BI76" i="2" s="1"/>
  <c r="BD76" i="1"/>
  <c r="BH76" i="2" s="1"/>
  <c r="BC76" i="1"/>
  <c r="BG76" i="2" s="1"/>
  <c r="BB76" i="1"/>
  <c r="BF76" i="2" s="1"/>
  <c r="BA76" i="1"/>
  <c r="BE76" i="2" s="1"/>
  <c r="AZ76" i="1"/>
  <c r="BD76" i="2" s="1"/>
  <c r="AY76" i="1"/>
  <c r="BC76" i="2" s="1"/>
  <c r="AX76" i="1"/>
  <c r="BB76" i="2" s="1"/>
  <c r="AW76" i="1"/>
  <c r="BA76" i="2" s="1"/>
  <c r="AV76" i="1"/>
  <c r="AZ76" i="2" s="1"/>
  <c r="AU76" i="1"/>
  <c r="AY76" i="2" s="1"/>
  <c r="AT76" i="1"/>
  <c r="AX76" i="2" s="1"/>
  <c r="AS76" i="1"/>
  <c r="AW76" i="2" s="1"/>
  <c r="AR76" i="1"/>
  <c r="AV76" i="2" s="1"/>
  <c r="AQ76" i="1"/>
  <c r="AU76" i="2" s="1"/>
  <c r="AP76" i="1"/>
  <c r="AT76" i="2" s="1"/>
  <c r="AO76" i="1"/>
  <c r="AS76" i="2" s="1"/>
  <c r="AN76" i="1"/>
  <c r="AR76" i="2" s="1"/>
  <c r="AM76" i="1"/>
  <c r="AQ76" i="2" s="1"/>
  <c r="AL76" i="1"/>
  <c r="AP76" i="2" s="1"/>
  <c r="AK76" i="1"/>
  <c r="AO76" i="2" s="1"/>
  <c r="AJ76" i="1"/>
  <c r="AN76" i="2" s="1"/>
  <c r="AI76" i="1"/>
  <c r="AM76" i="2" s="1"/>
  <c r="AH76" i="1"/>
  <c r="AL76" i="2" s="1"/>
  <c r="AG76" i="1"/>
  <c r="AK76" i="2" s="1"/>
  <c r="AF76" i="1"/>
  <c r="AJ76" i="2" s="1"/>
  <c r="AE76" i="1"/>
  <c r="AI76" i="2" s="1"/>
  <c r="AD76" i="1"/>
  <c r="AH76" i="2" s="1"/>
  <c r="AC76" i="1"/>
  <c r="AG76" i="2" s="1"/>
  <c r="AB76" i="1"/>
  <c r="AF76" i="2" s="1"/>
  <c r="AA76" i="1"/>
  <c r="AE76" i="2" s="1"/>
  <c r="Z76" i="1"/>
  <c r="AD76" i="2" s="1"/>
  <c r="Y76" i="1"/>
  <c r="AC76" i="2" s="1"/>
  <c r="X76" i="1"/>
  <c r="AB76" i="2" s="1"/>
  <c r="W76" i="1"/>
  <c r="AA76" i="2" s="1"/>
  <c r="V76" i="1"/>
  <c r="Z76" i="2" s="1"/>
  <c r="U76" i="1"/>
  <c r="Y76" i="2" s="1"/>
  <c r="T76" i="1"/>
  <c r="X76" i="2" s="1"/>
  <c r="S76" i="1"/>
  <c r="W76" i="2" s="1"/>
  <c r="R76" i="1"/>
  <c r="V76" i="2" s="1"/>
  <c r="Q76" i="1"/>
  <c r="U76" i="2" s="1"/>
  <c r="P76" i="1"/>
  <c r="T79" i="2" s="1"/>
  <c r="O76" i="1"/>
  <c r="S79" i="2" s="1"/>
  <c r="N76" i="1"/>
  <c r="R79" i="2" s="1"/>
  <c r="M76" i="1"/>
  <c r="Q79" i="2" s="1"/>
  <c r="L76" i="1"/>
  <c r="P79" i="2" s="1"/>
  <c r="K76" i="1"/>
  <c r="O79" i="2" s="1"/>
  <c r="J76" i="1"/>
  <c r="N79" i="2" s="1"/>
  <c r="I76" i="1"/>
  <c r="M79" i="2" s="1"/>
  <c r="H76" i="1"/>
  <c r="L79" i="2" s="1"/>
  <c r="G76" i="1"/>
  <c r="K79" i="2" s="1"/>
  <c r="F76" i="1"/>
  <c r="F76" i="2" s="1"/>
  <c r="E76" i="1"/>
  <c r="E76" i="2" s="1"/>
  <c r="H76" i="2" s="1"/>
  <c r="I76" i="2" s="1"/>
  <c r="J76" i="2" s="1"/>
  <c r="D76" i="1"/>
  <c r="D76" i="2" s="1"/>
  <c r="C76" i="1"/>
  <c r="C76" i="2" s="1"/>
  <c r="B76" i="1"/>
  <c r="B76" i="2" s="1"/>
  <c r="BE75" i="1"/>
  <c r="BI75" i="2" s="1"/>
  <c r="BD75" i="1"/>
  <c r="BH75" i="2" s="1"/>
  <c r="BC75" i="1"/>
  <c r="BG75" i="2" s="1"/>
  <c r="BB75" i="1"/>
  <c r="BF75" i="2" s="1"/>
  <c r="BA75" i="1"/>
  <c r="BE75" i="2" s="1"/>
  <c r="AZ75" i="1"/>
  <c r="BD75" i="2" s="1"/>
  <c r="AY75" i="1"/>
  <c r="BC75" i="2" s="1"/>
  <c r="AX75" i="1"/>
  <c r="BB75" i="2" s="1"/>
  <c r="AW75" i="1"/>
  <c r="BA75" i="2" s="1"/>
  <c r="AV75" i="1"/>
  <c r="AZ75" i="2" s="1"/>
  <c r="AU75" i="1"/>
  <c r="AY75" i="2" s="1"/>
  <c r="AT75" i="1"/>
  <c r="AX75" i="2" s="1"/>
  <c r="AS75" i="1"/>
  <c r="AW75" i="2" s="1"/>
  <c r="AR75" i="1"/>
  <c r="AV75" i="2" s="1"/>
  <c r="AQ75" i="1"/>
  <c r="AU75" i="2" s="1"/>
  <c r="AP75" i="1"/>
  <c r="AT75" i="2" s="1"/>
  <c r="AO75" i="1"/>
  <c r="AS75" i="2" s="1"/>
  <c r="AN75" i="1"/>
  <c r="AR75" i="2" s="1"/>
  <c r="AM75" i="1"/>
  <c r="AQ75" i="2" s="1"/>
  <c r="AL75" i="1"/>
  <c r="AP75" i="2" s="1"/>
  <c r="AK75" i="1"/>
  <c r="AO75" i="2" s="1"/>
  <c r="AJ75" i="1"/>
  <c r="AN75" i="2" s="1"/>
  <c r="AI75" i="1"/>
  <c r="AM75" i="2" s="1"/>
  <c r="AH75" i="1"/>
  <c r="AL75" i="2" s="1"/>
  <c r="AG75" i="1"/>
  <c r="AK75" i="2" s="1"/>
  <c r="AF75" i="1"/>
  <c r="AJ75" i="2" s="1"/>
  <c r="AE75" i="1"/>
  <c r="AI75" i="2" s="1"/>
  <c r="AD75" i="1"/>
  <c r="AH75" i="2" s="1"/>
  <c r="AC75" i="1"/>
  <c r="AG75" i="2" s="1"/>
  <c r="AB75" i="1"/>
  <c r="AF75" i="2" s="1"/>
  <c r="AA75" i="1"/>
  <c r="AE75" i="2" s="1"/>
  <c r="Z75" i="1"/>
  <c r="AD75" i="2" s="1"/>
  <c r="Y75" i="1"/>
  <c r="AC75" i="2" s="1"/>
  <c r="X75" i="1"/>
  <c r="AB75" i="2" s="1"/>
  <c r="W75" i="1"/>
  <c r="AA75" i="2" s="1"/>
  <c r="V75" i="1"/>
  <c r="Z75" i="2" s="1"/>
  <c r="U75" i="1"/>
  <c r="Y75" i="2" s="1"/>
  <c r="T75" i="1"/>
  <c r="X75" i="2" s="1"/>
  <c r="S75" i="1"/>
  <c r="W75" i="2" s="1"/>
  <c r="R75" i="1"/>
  <c r="V75" i="2" s="1"/>
  <c r="Q75" i="1"/>
  <c r="U75" i="2" s="1"/>
  <c r="P75" i="1"/>
  <c r="T81" i="2" s="1"/>
  <c r="O75" i="1"/>
  <c r="S81" i="2" s="1"/>
  <c r="N75" i="1"/>
  <c r="R81" i="2" s="1"/>
  <c r="M75" i="1"/>
  <c r="Q81" i="2" s="1"/>
  <c r="L75" i="1"/>
  <c r="P81" i="2" s="1"/>
  <c r="K75" i="1"/>
  <c r="O81" i="2" s="1"/>
  <c r="J75" i="1"/>
  <c r="N81" i="2" s="1"/>
  <c r="I75" i="1"/>
  <c r="M81" i="2" s="1"/>
  <c r="H75" i="1"/>
  <c r="L81" i="2" s="1"/>
  <c r="G75" i="1"/>
  <c r="K81" i="2" s="1"/>
  <c r="F75" i="1"/>
  <c r="F75" i="2" s="1"/>
  <c r="E75" i="1"/>
  <c r="E75" i="2" s="1"/>
  <c r="H75" i="2" s="1"/>
  <c r="I75" i="2" s="1"/>
  <c r="J75" i="2" s="1"/>
  <c r="D75" i="1"/>
  <c r="D75" i="2" s="1"/>
  <c r="C75" i="1"/>
  <c r="C75" i="2" s="1"/>
  <c r="B75" i="1"/>
  <c r="B75" i="2" s="1"/>
  <c r="BE74" i="1"/>
  <c r="BI74" i="2" s="1"/>
  <c r="BD74" i="1"/>
  <c r="BH74" i="2" s="1"/>
  <c r="BC74" i="1"/>
  <c r="BG74" i="2" s="1"/>
  <c r="BB74" i="1"/>
  <c r="BF74" i="2" s="1"/>
  <c r="BA74" i="1"/>
  <c r="BE74" i="2" s="1"/>
  <c r="AZ74" i="1"/>
  <c r="BD74" i="2" s="1"/>
  <c r="AY74" i="1"/>
  <c r="BC74" i="2" s="1"/>
  <c r="AX74" i="1"/>
  <c r="BB74" i="2" s="1"/>
  <c r="AW74" i="1"/>
  <c r="BA74" i="2" s="1"/>
  <c r="AV74" i="1"/>
  <c r="AZ74" i="2" s="1"/>
  <c r="AU74" i="1"/>
  <c r="AY74" i="2" s="1"/>
  <c r="AT74" i="1"/>
  <c r="AX74" i="2" s="1"/>
  <c r="AS74" i="1"/>
  <c r="AW74" i="2" s="1"/>
  <c r="AR74" i="1"/>
  <c r="AV74" i="2" s="1"/>
  <c r="AQ74" i="1"/>
  <c r="AU74" i="2" s="1"/>
  <c r="AP74" i="1"/>
  <c r="AT74" i="2" s="1"/>
  <c r="AO74" i="1"/>
  <c r="AS74" i="2" s="1"/>
  <c r="AN74" i="1"/>
  <c r="AR74" i="2" s="1"/>
  <c r="AM74" i="1"/>
  <c r="AQ74" i="2" s="1"/>
  <c r="AL74" i="1"/>
  <c r="AP74" i="2" s="1"/>
  <c r="AK74" i="1"/>
  <c r="AO74" i="2" s="1"/>
  <c r="AJ74" i="1"/>
  <c r="AN74" i="2" s="1"/>
  <c r="AI74" i="1"/>
  <c r="AM74" i="2" s="1"/>
  <c r="AH74" i="1"/>
  <c r="AL74" i="2" s="1"/>
  <c r="AG74" i="1"/>
  <c r="AK74" i="2" s="1"/>
  <c r="AF74" i="1"/>
  <c r="AJ74" i="2" s="1"/>
  <c r="AE74" i="1"/>
  <c r="AI74" i="2" s="1"/>
  <c r="AD74" i="1"/>
  <c r="AH74" i="2" s="1"/>
  <c r="AC74" i="1"/>
  <c r="AG74" i="2" s="1"/>
  <c r="AB74" i="1"/>
  <c r="AF74" i="2" s="1"/>
  <c r="AA74" i="1"/>
  <c r="AE74" i="2" s="1"/>
  <c r="Z74" i="1"/>
  <c r="AD74" i="2" s="1"/>
  <c r="Y74" i="1"/>
  <c r="AC74" i="2" s="1"/>
  <c r="X74" i="1"/>
  <c r="AB74" i="2" s="1"/>
  <c r="W74" i="1"/>
  <c r="AA74" i="2" s="1"/>
  <c r="V74" i="1"/>
  <c r="Z74" i="2" s="1"/>
  <c r="U74" i="1"/>
  <c r="Y74" i="2" s="1"/>
  <c r="T74" i="1"/>
  <c r="X74" i="2" s="1"/>
  <c r="S74" i="1"/>
  <c r="W74" i="2" s="1"/>
  <c r="R74" i="1"/>
  <c r="V74" i="2" s="1"/>
  <c r="Q74" i="1"/>
  <c r="U74" i="2" s="1"/>
  <c r="P74" i="1"/>
  <c r="T80" i="2" s="1"/>
  <c r="O74" i="1"/>
  <c r="S80" i="2" s="1"/>
  <c r="N74" i="1"/>
  <c r="R80" i="2" s="1"/>
  <c r="M74" i="1"/>
  <c r="Q80" i="2" s="1"/>
  <c r="L74" i="1"/>
  <c r="P80" i="2" s="1"/>
  <c r="K74" i="1"/>
  <c r="O80" i="2" s="1"/>
  <c r="J74" i="1"/>
  <c r="N80" i="2" s="1"/>
  <c r="I74" i="1"/>
  <c r="M80" i="2" s="1"/>
  <c r="H74" i="1"/>
  <c r="L80" i="2" s="1"/>
  <c r="G74" i="1"/>
  <c r="K80" i="2" s="1"/>
  <c r="F74" i="1"/>
  <c r="F74" i="2" s="1"/>
  <c r="E74" i="1"/>
  <c r="E74" i="2" s="1"/>
  <c r="H74" i="2" s="1"/>
  <c r="I74" i="2" s="1"/>
  <c r="J74" i="2" s="1"/>
  <c r="D74" i="1"/>
  <c r="D74" i="2" s="1"/>
  <c r="C74" i="1"/>
  <c r="C74" i="2" s="1"/>
  <c r="B74" i="1"/>
  <c r="B74" i="2" s="1"/>
  <c r="BE73" i="1"/>
  <c r="BI73" i="2" s="1"/>
  <c r="BD73" i="1"/>
  <c r="BH73" i="2" s="1"/>
  <c r="BC73" i="1"/>
  <c r="BG73" i="2" s="1"/>
  <c r="BB73" i="1"/>
  <c r="BF73" i="2" s="1"/>
  <c r="BA73" i="1"/>
  <c r="BE73" i="2" s="1"/>
  <c r="AZ73" i="1"/>
  <c r="BD73" i="2" s="1"/>
  <c r="AY73" i="1"/>
  <c r="BC73" i="2" s="1"/>
  <c r="AX73" i="1"/>
  <c r="BB73" i="2" s="1"/>
  <c r="AW73" i="1"/>
  <c r="BA73" i="2" s="1"/>
  <c r="AV73" i="1"/>
  <c r="AZ73" i="2" s="1"/>
  <c r="AU73" i="1"/>
  <c r="AY73" i="2" s="1"/>
  <c r="AT73" i="1"/>
  <c r="AX73" i="2" s="1"/>
  <c r="AS73" i="1"/>
  <c r="AW73" i="2" s="1"/>
  <c r="AR73" i="1"/>
  <c r="AV73" i="2" s="1"/>
  <c r="AQ73" i="1"/>
  <c r="AU73" i="2" s="1"/>
  <c r="AP73" i="1"/>
  <c r="AT73" i="2" s="1"/>
  <c r="AO73" i="1"/>
  <c r="AS73" i="2" s="1"/>
  <c r="AN73" i="1"/>
  <c r="AR73" i="2" s="1"/>
  <c r="AM73" i="1"/>
  <c r="AQ73" i="2" s="1"/>
  <c r="AL73" i="1"/>
  <c r="AP73" i="2" s="1"/>
  <c r="AK73" i="1"/>
  <c r="AO73" i="2" s="1"/>
  <c r="AJ73" i="1"/>
  <c r="AN73" i="2" s="1"/>
  <c r="AI73" i="1"/>
  <c r="AM73" i="2" s="1"/>
  <c r="AH73" i="1"/>
  <c r="AL73" i="2" s="1"/>
  <c r="AG73" i="1"/>
  <c r="AK73" i="2" s="1"/>
  <c r="AF73" i="1"/>
  <c r="AJ73" i="2" s="1"/>
  <c r="AE73" i="1"/>
  <c r="AI73" i="2" s="1"/>
  <c r="AD73" i="1"/>
  <c r="AH73" i="2" s="1"/>
  <c r="AC73" i="1"/>
  <c r="AG73" i="2" s="1"/>
  <c r="AB73" i="1"/>
  <c r="AF73" i="2" s="1"/>
  <c r="AA73" i="1"/>
  <c r="AE73" i="2" s="1"/>
  <c r="Z73" i="1"/>
  <c r="AD73" i="2" s="1"/>
  <c r="Y73" i="1"/>
  <c r="AC73" i="2" s="1"/>
  <c r="X73" i="1"/>
  <c r="AB73" i="2" s="1"/>
  <c r="W73" i="1"/>
  <c r="AA73" i="2" s="1"/>
  <c r="V73" i="1"/>
  <c r="Z73" i="2" s="1"/>
  <c r="U73" i="1"/>
  <c r="Y73" i="2" s="1"/>
  <c r="T73" i="1"/>
  <c r="X73" i="2" s="1"/>
  <c r="S73" i="1"/>
  <c r="W73" i="2" s="1"/>
  <c r="R73" i="1"/>
  <c r="V73" i="2" s="1"/>
  <c r="Q73" i="1"/>
  <c r="U73" i="2" s="1"/>
  <c r="P73" i="1"/>
  <c r="T78" i="2" s="1"/>
  <c r="O73" i="1"/>
  <c r="S78" i="2" s="1"/>
  <c r="N73" i="1"/>
  <c r="R78" i="2" s="1"/>
  <c r="M73" i="1"/>
  <c r="Q78" i="2" s="1"/>
  <c r="L73" i="1"/>
  <c r="P78" i="2" s="1"/>
  <c r="K73" i="1"/>
  <c r="O78" i="2" s="1"/>
  <c r="J73" i="1"/>
  <c r="N78" i="2" s="1"/>
  <c r="I73" i="1"/>
  <c r="M78" i="2" s="1"/>
  <c r="H73" i="1"/>
  <c r="L78" i="2" s="1"/>
  <c r="G73" i="1"/>
  <c r="K78" i="2" s="1"/>
  <c r="F73" i="1"/>
  <c r="F73" i="2" s="1"/>
  <c r="E73" i="1"/>
  <c r="E73" i="2" s="1"/>
  <c r="H73" i="2" s="1"/>
  <c r="I73" i="2" s="1"/>
  <c r="J73" i="2" s="1"/>
  <c r="D73" i="1"/>
  <c r="D73" i="2" s="1"/>
  <c r="C73" i="1"/>
  <c r="C73" i="2" s="1"/>
  <c r="B73" i="1"/>
  <c r="B73" i="2" s="1"/>
  <c r="BE72" i="1"/>
  <c r="BI72" i="2" s="1"/>
  <c r="BD72" i="1"/>
  <c r="BH72" i="2" s="1"/>
  <c r="BC72" i="1"/>
  <c r="BG72" i="2" s="1"/>
  <c r="BB72" i="1"/>
  <c r="BF72" i="2" s="1"/>
  <c r="BA72" i="1"/>
  <c r="BE72" i="2" s="1"/>
  <c r="AZ72" i="1"/>
  <c r="BD72" i="2" s="1"/>
  <c r="AY72" i="1"/>
  <c r="BC72" i="2" s="1"/>
  <c r="AX72" i="1"/>
  <c r="BB72" i="2" s="1"/>
  <c r="AW72" i="1"/>
  <c r="BA72" i="2" s="1"/>
  <c r="AV72" i="1"/>
  <c r="AZ72" i="2" s="1"/>
  <c r="AU72" i="1"/>
  <c r="AY72" i="2" s="1"/>
  <c r="AT72" i="1"/>
  <c r="AX72" i="2" s="1"/>
  <c r="AS72" i="1"/>
  <c r="AW72" i="2" s="1"/>
  <c r="AR72" i="1"/>
  <c r="AV72" i="2" s="1"/>
  <c r="AQ72" i="1"/>
  <c r="AU72" i="2" s="1"/>
  <c r="AP72" i="1"/>
  <c r="AT72" i="2" s="1"/>
  <c r="AO72" i="1"/>
  <c r="AS72" i="2" s="1"/>
  <c r="AN72" i="1"/>
  <c r="AR72" i="2" s="1"/>
  <c r="AM72" i="1"/>
  <c r="AQ72" i="2" s="1"/>
  <c r="AL72" i="1"/>
  <c r="AP72" i="2" s="1"/>
  <c r="AK72" i="1"/>
  <c r="AO72" i="2" s="1"/>
  <c r="AJ72" i="1"/>
  <c r="AN72" i="2" s="1"/>
  <c r="AI72" i="1"/>
  <c r="AM72" i="2" s="1"/>
  <c r="AH72" i="1"/>
  <c r="AL72" i="2" s="1"/>
  <c r="AG72" i="1"/>
  <c r="AK72" i="2" s="1"/>
  <c r="AF72" i="1"/>
  <c r="AJ72" i="2" s="1"/>
  <c r="AE72" i="1"/>
  <c r="AI72" i="2" s="1"/>
  <c r="AD72" i="1"/>
  <c r="AH72" i="2" s="1"/>
  <c r="AC72" i="1"/>
  <c r="AG72" i="2" s="1"/>
  <c r="AB72" i="1"/>
  <c r="AF72" i="2" s="1"/>
  <c r="AA72" i="1"/>
  <c r="AE72" i="2" s="1"/>
  <c r="Z72" i="1"/>
  <c r="AD72" i="2" s="1"/>
  <c r="Y72" i="1"/>
  <c r="AC72" i="2" s="1"/>
  <c r="X72" i="1"/>
  <c r="AB72" i="2" s="1"/>
  <c r="W72" i="1"/>
  <c r="AA72" i="2" s="1"/>
  <c r="V72" i="1"/>
  <c r="Z72" i="2" s="1"/>
  <c r="U72" i="1"/>
  <c r="Y72" i="2" s="1"/>
  <c r="T72" i="1"/>
  <c r="X72" i="2" s="1"/>
  <c r="S72" i="1"/>
  <c r="W72" i="2" s="1"/>
  <c r="R72" i="1"/>
  <c r="V72" i="2" s="1"/>
  <c r="Q72" i="1"/>
  <c r="U72" i="2" s="1"/>
  <c r="P72" i="1"/>
  <c r="T55" i="2" s="1"/>
  <c r="O72" i="1"/>
  <c r="S55" i="2" s="1"/>
  <c r="N72" i="1"/>
  <c r="R55" i="2" s="1"/>
  <c r="M72" i="1"/>
  <c r="Q55" i="2" s="1"/>
  <c r="L72" i="1"/>
  <c r="P55" i="2" s="1"/>
  <c r="K72" i="1"/>
  <c r="O55" i="2" s="1"/>
  <c r="J72" i="1"/>
  <c r="N55" i="2" s="1"/>
  <c r="I72" i="1"/>
  <c r="M55" i="2" s="1"/>
  <c r="H72" i="1"/>
  <c r="L55" i="2" s="1"/>
  <c r="G72" i="1"/>
  <c r="K55" i="2" s="1"/>
  <c r="F72" i="1"/>
  <c r="F72" i="2" s="1"/>
  <c r="E72" i="1"/>
  <c r="E72" i="2" s="1"/>
  <c r="H72" i="2" s="1"/>
  <c r="I72" i="2" s="1"/>
  <c r="J72" i="2" s="1"/>
  <c r="D72" i="1"/>
  <c r="D72" i="2" s="1"/>
  <c r="C72" i="1"/>
  <c r="C72" i="2" s="1"/>
  <c r="B72" i="1"/>
  <c r="B72" i="2" s="1"/>
  <c r="BE71" i="1"/>
  <c r="BI71" i="2" s="1"/>
  <c r="BD71" i="1"/>
  <c r="BH71" i="2" s="1"/>
  <c r="BC71" i="1"/>
  <c r="BG71" i="2" s="1"/>
  <c r="BB71" i="1"/>
  <c r="BF71" i="2" s="1"/>
  <c r="BA71" i="1"/>
  <c r="BE71" i="2" s="1"/>
  <c r="AZ71" i="1"/>
  <c r="BD71" i="2" s="1"/>
  <c r="AY71" i="1"/>
  <c r="BC71" i="2" s="1"/>
  <c r="AX71" i="1"/>
  <c r="BB71" i="2" s="1"/>
  <c r="AW71" i="1"/>
  <c r="BA71" i="2" s="1"/>
  <c r="AV71" i="1"/>
  <c r="AZ71" i="2" s="1"/>
  <c r="AU71" i="1"/>
  <c r="AY71" i="2" s="1"/>
  <c r="AT71" i="1"/>
  <c r="AX71" i="2" s="1"/>
  <c r="AS71" i="1"/>
  <c r="AW71" i="2" s="1"/>
  <c r="AR71" i="1"/>
  <c r="AV71" i="2" s="1"/>
  <c r="AQ71" i="1"/>
  <c r="AU71" i="2" s="1"/>
  <c r="AP71" i="1"/>
  <c r="AT71" i="2" s="1"/>
  <c r="AO71" i="1"/>
  <c r="AS71" i="2" s="1"/>
  <c r="AN71" i="1"/>
  <c r="AR71" i="2" s="1"/>
  <c r="AM71" i="1"/>
  <c r="AQ71" i="2" s="1"/>
  <c r="AL71" i="1"/>
  <c r="AP71" i="2" s="1"/>
  <c r="AK71" i="1"/>
  <c r="AO71" i="2" s="1"/>
  <c r="AJ71" i="1"/>
  <c r="AN71" i="2" s="1"/>
  <c r="AI71" i="1"/>
  <c r="AM71" i="2" s="1"/>
  <c r="AH71" i="1"/>
  <c r="AL71" i="2" s="1"/>
  <c r="AG71" i="1"/>
  <c r="AK71" i="2" s="1"/>
  <c r="AF71" i="1"/>
  <c r="AJ71" i="2" s="1"/>
  <c r="AE71" i="1"/>
  <c r="AI71" i="2" s="1"/>
  <c r="AD71" i="1"/>
  <c r="AH71" i="2" s="1"/>
  <c r="AC71" i="1"/>
  <c r="AG71" i="2" s="1"/>
  <c r="AB71" i="1"/>
  <c r="AF71" i="2" s="1"/>
  <c r="AA71" i="1"/>
  <c r="AE71" i="2" s="1"/>
  <c r="Z71" i="1"/>
  <c r="AD71" i="2" s="1"/>
  <c r="Y71" i="1"/>
  <c r="AC71" i="2" s="1"/>
  <c r="X71" i="1"/>
  <c r="AB71" i="2" s="1"/>
  <c r="W71" i="1"/>
  <c r="AA71" i="2" s="1"/>
  <c r="V71" i="1"/>
  <c r="Z71" i="2" s="1"/>
  <c r="U71" i="1"/>
  <c r="Y71" i="2" s="1"/>
  <c r="T71" i="1"/>
  <c r="X71" i="2" s="1"/>
  <c r="S71" i="1"/>
  <c r="W71" i="2" s="1"/>
  <c r="R71" i="1"/>
  <c r="V71" i="2" s="1"/>
  <c r="Q71" i="1"/>
  <c r="U71" i="2" s="1"/>
  <c r="P71" i="1"/>
  <c r="T77" i="2" s="1"/>
  <c r="O71" i="1"/>
  <c r="S77" i="2" s="1"/>
  <c r="N71" i="1"/>
  <c r="R77" i="2" s="1"/>
  <c r="M71" i="1"/>
  <c r="Q77" i="2" s="1"/>
  <c r="L71" i="1"/>
  <c r="P77" i="2" s="1"/>
  <c r="K71" i="1"/>
  <c r="O77" i="2" s="1"/>
  <c r="J71" i="1"/>
  <c r="N77" i="2" s="1"/>
  <c r="I71" i="1"/>
  <c r="M77" i="2" s="1"/>
  <c r="H71" i="1"/>
  <c r="L77" i="2" s="1"/>
  <c r="G71" i="1"/>
  <c r="K77" i="2" s="1"/>
  <c r="F71" i="1"/>
  <c r="F71" i="2" s="1"/>
  <c r="E71" i="1"/>
  <c r="E71" i="2" s="1"/>
  <c r="H71" i="2" s="1"/>
  <c r="I71" i="2" s="1"/>
  <c r="J71" i="2" s="1"/>
  <c r="D71" i="1"/>
  <c r="D71" i="2" s="1"/>
  <c r="C71" i="1"/>
  <c r="C71" i="2" s="1"/>
  <c r="B71" i="1"/>
  <c r="B71" i="2" s="1"/>
  <c r="BE70" i="1"/>
  <c r="BI70" i="2" s="1"/>
  <c r="BD70" i="1"/>
  <c r="BH70" i="2" s="1"/>
  <c r="BC70" i="1"/>
  <c r="BG70" i="2" s="1"/>
  <c r="BB70" i="1"/>
  <c r="BF70" i="2" s="1"/>
  <c r="BA70" i="1"/>
  <c r="BE70" i="2" s="1"/>
  <c r="AZ70" i="1"/>
  <c r="BD70" i="2" s="1"/>
  <c r="AY70" i="1"/>
  <c r="BC70" i="2" s="1"/>
  <c r="AX70" i="1"/>
  <c r="BB70" i="2" s="1"/>
  <c r="AW70" i="1"/>
  <c r="BA70" i="2" s="1"/>
  <c r="AV70" i="1"/>
  <c r="AZ70" i="2" s="1"/>
  <c r="AU70" i="1"/>
  <c r="AY70" i="2" s="1"/>
  <c r="AT70" i="1"/>
  <c r="AX70" i="2" s="1"/>
  <c r="AS70" i="1"/>
  <c r="AW70" i="2" s="1"/>
  <c r="AR70" i="1"/>
  <c r="AV70" i="2" s="1"/>
  <c r="AQ70" i="1"/>
  <c r="AU70" i="2" s="1"/>
  <c r="AP70" i="1"/>
  <c r="AT70" i="2" s="1"/>
  <c r="AO70" i="1"/>
  <c r="AS70" i="2" s="1"/>
  <c r="AN70" i="1"/>
  <c r="AR70" i="2" s="1"/>
  <c r="AM70" i="1"/>
  <c r="AQ70" i="2" s="1"/>
  <c r="AL70" i="1"/>
  <c r="AP70" i="2" s="1"/>
  <c r="AK70" i="1"/>
  <c r="AO70" i="2" s="1"/>
  <c r="AJ70" i="1"/>
  <c r="AN70" i="2" s="1"/>
  <c r="AI70" i="1"/>
  <c r="AM70" i="2" s="1"/>
  <c r="AH70" i="1"/>
  <c r="AL70" i="2" s="1"/>
  <c r="AG70" i="1"/>
  <c r="AK70" i="2" s="1"/>
  <c r="AF70" i="1"/>
  <c r="AJ70" i="2" s="1"/>
  <c r="AE70" i="1"/>
  <c r="AI70" i="2" s="1"/>
  <c r="AD70" i="1"/>
  <c r="AH70" i="2" s="1"/>
  <c r="AC70" i="1"/>
  <c r="AG70" i="2" s="1"/>
  <c r="AB70" i="1"/>
  <c r="AF70" i="2" s="1"/>
  <c r="AA70" i="1"/>
  <c r="AE70" i="2" s="1"/>
  <c r="Z70" i="1"/>
  <c r="AD70" i="2" s="1"/>
  <c r="Y70" i="1"/>
  <c r="AC70" i="2" s="1"/>
  <c r="X70" i="1"/>
  <c r="AB70" i="2" s="1"/>
  <c r="W70" i="1"/>
  <c r="AA70" i="2" s="1"/>
  <c r="V70" i="1"/>
  <c r="Z70" i="2" s="1"/>
  <c r="U70" i="1"/>
  <c r="Y70" i="2" s="1"/>
  <c r="T70" i="1"/>
  <c r="X70" i="2" s="1"/>
  <c r="S70" i="1"/>
  <c r="W70" i="2" s="1"/>
  <c r="R70" i="1"/>
  <c r="V70" i="2" s="1"/>
  <c r="Q70" i="1"/>
  <c r="U70" i="2" s="1"/>
  <c r="P70" i="1"/>
  <c r="T75" i="2" s="1"/>
  <c r="O70" i="1"/>
  <c r="S75" i="2" s="1"/>
  <c r="N70" i="1"/>
  <c r="R75" i="2" s="1"/>
  <c r="M70" i="1"/>
  <c r="Q75" i="2" s="1"/>
  <c r="L70" i="1"/>
  <c r="P75" i="2" s="1"/>
  <c r="K70" i="1"/>
  <c r="O75" i="2" s="1"/>
  <c r="J70" i="1"/>
  <c r="N75" i="2" s="1"/>
  <c r="I70" i="1"/>
  <c r="M75" i="2" s="1"/>
  <c r="H70" i="1"/>
  <c r="L75" i="2" s="1"/>
  <c r="G70" i="1"/>
  <c r="K75" i="2" s="1"/>
  <c r="F70" i="1"/>
  <c r="F70" i="2" s="1"/>
  <c r="E70" i="1"/>
  <c r="E70" i="2" s="1"/>
  <c r="H70" i="2" s="1"/>
  <c r="I70" i="2" s="1"/>
  <c r="J70" i="2" s="1"/>
  <c r="D70" i="1"/>
  <c r="D70" i="2" s="1"/>
  <c r="C70" i="1"/>
  <c r="C70" i="2" s="1"/>
  <c r="B70" i="1"/>
  <c r="B70" i="2" s="1"/>
  <c r="BE69" i="1"/>
  <c r="BI69" i="2" s="1"/>
  <c r="BD69" i="1"/>
  <c r="BH69" i="2" s="1"/>
  <c r="BC69" i="1"/>
  <c r="BG69" i="2" s="1"/>
  <c r="BB69" i="1"/>
  <c r="BF69" i="2" s="1"/>
  <c r="BA69" i="1"/>
  <c r="BE69" i="2" s="1"/>
  <c r="AZ69" i="1"/>
  <c r="BD69" i="2" s="1"/>
  <c r="AY69" i="1"/>
  <c r="BC69" i="2" s="1"/>
  <c r="AX69" i="1"/>
  <c r="BB69" i="2" s="1"/>
  <c r="AW69" i="1"/>
  <c r="BA69" i="2" s="1"/>
  <c r="AV69" i="1"/>
  <c r="AZ69" i="2" s="1"/>
  <c r="AU69" i="1"/>
  <c r="AY69" i="2" s="1"/>
  <c r="AT69" i="1"/>
  <c r="AX69" i="2" s="1"/>
  <c r="AS69" i="1"/>
  <c r="AW69" i="2" s="1"/>
  <c r="AR69" i="1"/>
  <c r="AV69" i="2" s="1"/>
  <c r="AQ69" i="1"/>
  <c r="AU69" i="2" s="1"/>
  <c r="AP69" i="1"/>
  <c r="AT69" i="2" s="1"/>
  <c r="AO69" i="1"/>
  <c r="AS69" i="2" s="1"/>
  <c r="AN69" i="1"/>
  <c r="AR69" i="2" s="1"/>
  <c r="AM69" i="1"/>
  <c r="AQ69" i="2" s="1"/>
  <c r="AL69" i="1"/>
  <c r="AP69" i="2" s="1"/>
  <c r="AK69" i="1"/>
  <c r="AO69" i="2" s="1"/>
  <c r="AJ69" i="1"/>
  <c r="AN69" i="2" s="1"/>
  <c r="AI69" i="1"/>
  <c r="AM69" i="2" s="1"/>
  <c r="AH69" i="1"/>
  <c r="AL69" i="2" s="1"/>
  <c r="AG69" i="1"/>
  <c r="AK69" i="2" s="1"/>
  <c r="AF69" i="1"/>
  <c r="AJ69" i="2" s="1"/>
  <c r="AE69" i="1"/>
  <c r="AI69" i="2" s="1"/>
  <c r="AD69" i="1"/>
  <c r="AH69" i="2" s="1"/>
  <c r="AC69" i="1"/>
  <c r="AG69" i="2" s="1"/>
  <c r="AB69" i="1"/>
  <c r="AF69" i="2" s="1"/>
  <c r="AA69" i="1"/>
  <c r="AE69" i="2" s="1"/>
  <c r="Z69" i="1"/>
  <c r="AD69" i="2" s="1"/>
  <c r="Y69" i="1"/>
  <c r="AC69" i="2" s="1"/>
  <c r="X69" i="1"/>
  <c r="AB69" i="2" s="1"/>
  <c r="W69" i="1"/>
  <c r="AA69" i="2" s="1"/>
  <c r="V69" i="1"/>
  <c r="Z69" i="2" s="1"/>
  <c r="U69" i="1"/>
  <c r="Y69" i="2" s="1"/>
  <c r="T69" i="1"/>
  <c r="X69" i="2" s="1"/>
  <c r="S69" i="1"/>
  <c r="W69" i="2" s="1"/>
  <c r="R69" i="1"/>
  <c r="V69" i="2" s="1"/>
  <c r="Q69" i="1"/>
  <c r="U69" i="2" s="1"/>
  <c r="P69" i="1"/>
  <c r="T74" i="2" s="1"/>
  <c r="O69" i="1"/>
  <c r="S74" i="2" s="1"/>
  <c r="N69" i="1"/>
  <c r="R74" i="2" s="1"/>
  <c r="M69" i="1"/>
  <c r="Q74" i="2" s="1"/>
  <c r="L69" i="1"/>
  <c r="P74" i="2" s="1"/>
  <c r="K69" i="1"/>
  <c r="O74" i="2" s="1"/>
  <c r="J69" i="1"/>
  <c r="N74" i="2" s="1"/>
  <c r="I69" i="1"/>
  <c r="M74" i="2" s="1"/>
  <c r="H69" i="1"/>
  <c r="L74" i="2" s="1"/>
  <c r="G69" i="1"/>
  <c r="K74" i="2" s="1"/>
  <c r="F69" i="1"/>
  <c r="F69" i="2" s="1"/>
  <c r="E69" i="1"/>
  <c r="E69" i="2" s="1"/>
  <c r="H69" i="2" s="1"/>
  <c r="I69" i="2" s="1"/>
  <c r="J69" i="2" s="1"/>
  <c r="D69" i="1"/>
  <c r="D69" i="2" s="1"/>
  <c r="C69" i="1"/>
  <c r="C69" i="2" s="1"/>
  <c r="B69" i="1"/>
  <c r="B69" i="2" s="1"/>
  <c r="BE68" i="1"/>
  <c r="BI68" i="2" s="1"/>
  <c r="BD68" i="1"/>
  <c r="BH68" i="2" s="1"/>
  <c r="BC68" i="1"/>
  <c r="BG68" i="2" s="1"/>
  <c r="BB68" i="1"/>
  <c r="BF68" i="2" s="1"/>
  <c r="BA68" i="1"/>
  <c r="BE68" i="2" s="1"/>
  <c r="AZ68" i="1"/>
  <c r="BD68" i="2" s="1"/>
  <c r="AY68" i="1"/>
  <c r="BC68" i="2" s="1"/>
  <c r="AX68" i="1"/>
  <c r="BB68" i="2" s="1"/>
  <c r="AW68" i="1"/>
  <c r="BA68" i="2" s="1"/>
  <c r="AV68" i="1"/>
  <c r="AZ68" i="2" s="1"/>
  <c r="AU68" i="1"/>
  <c r="AY68" i="2" s="1"/>
  <c r="AT68" i="1"/>
  <c r="AX68" i="2" s="1"/>
  <c r="AS68" i="1"/>
  <c r="AW68" i="2" s="1"/>
  <c r="AR68" i="1"/>
  <c r="AV68" i="2" s="1"/>
  <c r="AQ68" i="1"/>
  <c r="AU68" i="2" s="1"/>
  <c r="AP68" i="1"/>
  <c r="AT68" i="2" s="1"/>
  <c r="AO68" i="1"/>
  <c r="AS68" i="2" s="1"/>
  <c r="AN68" i="1"/>
  <c r="AR68" i="2" s="1"/>
  <c r="AM68" i="1"/>
  <c r="AQ68" i="2" s="1"/>
  <c r="AL68" i="1"/>
  <c r="AP68" i="2" s="1"/>
  <c r="AK68" i="1"/>
  <c r="AO68" i="2" s="1"/>
  <c r="AJ68" i="1"/>
  <c r="AN68" i="2" s="1"/>
  <c r="AI68" i="1"/>
  <c r="AM68" i="2" s="1"/>
  <c r="AH68" i="1"/>
  <c r="AL68" i="2" s="1"/>
  <c r="AG68" i="1"/>
  <c r="AK68" i="2" s="1"/>
  <c r="AF68" i="1"/>
  <c r="AJ68" i="2" s="1"/>
  <c r="AE68" i="1"/>
  <c r="AI68" i="2" s="1"/>
  <c r="AD68" i="1"/>
  <c r="AH68" i="2" s="1"/>
  <c r="AC68" i="1"/>
  <c r="AG68" i="2" s="1"/>
  <c r="AB68" i="1"/>
  <c r="AF68" i="2" s="1"/>
  <c r="AA68" i="1"/>
  <c r="AE68" i="2" s="1"/>
  <c r="Z68" i="1"/>
  <c r="AD68" i="2" s="1"/>
  <c r="Y68" i="1"/>
  <c r="AC68" i="2" s="1"/>
  <c r="X68" i="1"/>
  <c r="AB68" i="2" s="1"/>
  <c r="W68" i="1"/>
  <c r="AA68" i="2" s="1"/>
  <c r="V68" i="1"/>
  <c r="Z68" i="2" s="1"/>
  <c r="U68" i="1"/>
  <c r="Y68" i="2" s="1"/>
  <c r="T68" i="1"/>
  <c r="X68" i="2" s="1"/>
  <c r="S68" i="1"/>
  <c r="W68" i="2" s="1"/>
  <c r="R68" i="1"/>
  <c r="V68" i="2" s="1"/>
  <c r="Q68" i="1"/>
  <c r="U68" i="2" s="1"/>
  <c r="P68" i="1"/>
  <c r="T73" i="2" s="1"/>
  <c r="O68" i="1"/>
  <c r="S73" i="2" s="1"/>
  <c r="N68" i="1"/>
  <c r="R73" i="2" s="1"/>
  <c r="M68" i="1"/>
  <c r="Q73" i="2" s="1"/>
  <c r="L68" i="1"/>
  <c r="P73" i="2" s="1"/>
  <c r="K68" i="1"/>
  <c r="O73" i="2" s="1"/>
  <c r="J68" i="1"/>
  <c r="N73" i="2" s="1"/>
  <c r="I68" i="1"/>
  <c r="M73" i="2" s="1"/>
  <c r="H68" i="1"/>
  <c r="L73" i="2" s="1"/>
  <c r="G68" i="1"/>
  <c r="K73" i="2" s="1"/>
  <c r="F68" i="1"/>
  <c r="F68" i="2" s="1"/>
  <c r="E68" i="1"/>
  <c r="E68" i="2" s="1"/>
  <c r="H68" i="2" s="1"/>
  <c r="I68" i="2" s="1"/>
  <c r="J68" i="2" s="1"/>
  <c r="D68" i="1"/>
  <c r="D68" i="2" s="1"/>
  <c r="C68" i="1"/>
  <c r="C68" i="2" s="1"/>
  <c r="B68" i="1"/>
  <c r="B68" i="2" s="1"/>
  <c r="BE67" i="1"/>
  <c r="BI67" i="2" s="1"/>
  <c r="BD67" i="1"/>
  <c r="BH67" i="2" s="1"/>
  <c r="BC67" i="1"/>
  <c r="BG67" i="2" s="1"/>
  <c r="BB67" i="1"/>
  <c r="BF67" i="2" s="1"/>
  <c r="BA67" i="1"/>
  <c r="BE67" i="2" s="1"/>
  <c r="AZ67" i="1"/>
  <c r="BD67" i="2" s="1"/>
  <c r="AY67" i="1"/>
  <c r="BC67" i="2" s="1"/>
  <c r="AX67" i="1"/>
  <c r="BB67" i="2" s="1"/>
  <c r="AW67" i="1"/>
  <c r="BA67" i="2" s="1"/>
  <c r="AV67" i="1"/>
  <c r="AZ67" i="2" s="1"/>
  <c r="AU67" i="1"/>
  <c r="AY67" i="2" s="1"/>
  <c r="AT67" i="1"/>
  <c r="AX67" i="2" s="1"/>
  <c r="AS67" i="1"/>
  <c r="AW67" i="2" s="1"/>
  <c r="AR67" i="1"/>
  <c r="AV67" i="2" s="1"/>
  <c r="AQ67" i="1"/>
  <c r="AU67" i="2" s="1"/>
  <c r="AP67" i="1"/>
  <c r="AT67" i="2" s="1"/>
  <c r="AO67" i="1"/>
  <c r="AS67" i="2" s="1"/>
  <c r="AN67" i="1"/>
  <c r="AR67" i="2" s="1"/>
  <c r="AM67" i="1"/>
  <c r="AQ67" i="2" s="1"/>
  <c r="AL67" i="1"/>
  <c r="AP67" i="2" s="1"/>
  <c r="AK67" i="1"/>
  <c r="AO67" i="2" s="1"/>
  <c r="AJ67" i="1"/>
  <c r="AN67" i="2" s="1"/>
  <c r="AI67" i="1"/>
  <c r="AM67" i="2" s="1"/>
  <c r="AH67" i="1"/>
  <c r="AL67" i="2" s="1"/>
  <c r="AG67" i="1"/>
  <c r="AK67" i="2" s="1"/>
  <c r="AF67" i="1"/>
  <c r="AJ67" i="2" s="1"/>
  <c r="AE67" i="1"/>
  <c r="AI67" i="2" s="1"/>
  <c r="AD67" i="1"/>
  <c r="AH67" i="2" s="1"/>
  <c r="AC67" i="1"/>
  <c r="AG67" i="2" s="1"/>
  <c r="AB67" i="1"/>
  <c r="AF67" i="2" s="1"/>
  <c r="AA67" i="1"/>
  <c r="AE67" i="2" s="1"/>
  <c r="Z67" i="1"/>
  <c r="AD67" i="2" s="1"/>
  <c r="Y67" i="1"/>
  <c r="AC67" i="2" s="1"/>
  <c r="X67" i="1"/>
  <c r="AB67" i="2" s="1"/>
  <c r="W67" i="1"/>
  <c r="AA67" i="2" s="1"/>
  <c r="V67" i="1"/>
  <c r="Z67" i="2" s="1"/>
  <c r="U67" i="1"/>
  <c r="Y67" i="2" s="1"/>
  <c r="T67" i="1"/>
  <c r="X67" i="2" s="1"/>
  <c r="S67" i="1"/>
  <c r="W67" i="2" s="1"/>
  <c r="R67" i="1"/>
  <c r="V67" i="2" s="1"/>
  <c r="Q67" i="1"/>
  <c r="U67" i="2" s="1"/>
  <c r="P67" i="1"/>
  <c r="T72" i="2" s="1"/>
  <c r="O67" i="1"/>
  <c r="S72" i="2" s="1"/>
  <c r="N67" i="1"/>
  <c r="R72" i="2" s="1"/>
  <c r="M67" i="1"/>
  <c r="Q72" i="2" s="1"/>
  <c r="L67" i="1"/>
  <c r="P72" i="2" s="1"/>
  <c r="K67" i="1"/>
  <c r="O72" i="2" s="1"/>
  <c r="J67" i="1"/>
  <c r="N72" i="2" s="1"/>
  <c r="I67" i="1"/>
  <c r="M72" i="2" s="1"/>
  <c r="H67" i="1"/>
  <c r="L72" i="2" s="1"/>
  <c r="G67" i="1"/>
  <c r="K72" i="2" s="1"/>
  <c r="F67" i="1"/>
  <c r="F67" i="2" s="1"/>
  <c r="E67" i="1"/>
  <c r="E67" i="2" s="1"/>
  <c r="H67" i="2" s="1"/>
  <c r="I67" i="2" s="1"/>
  <c r="J67" i="2" s="1"/>
  <c r="D67" i="1"/>
  <c r="D67" i="2" s="1"/>
  <c r="C67" i="1"/>
  <c r="C67" i="2" s="1"/>
  <c r="B67" i="1"/>
  <c r="B67" i="2" s="1"/>
  <c r="BE66" i="1"/>
  <c r="BI66" i="2" s="1"/>
  <c r="BD66" i="1"/>
  <c r="BH66" i="2" s="1"/>
  <c r="BC66" i="1"/>
  <c r="BG66" i="2" s="1"/>
  <c r="BB66" i="1"/>
  <c r="BF66" i="2" s="1"/>
  <c r="BA66" i="1"/>
  <c r="BE66" i="2" s="1"/>
  <c r="AZ66" i="1"/>
  <c r="BD66" i="2" s="1"/>
  <c r="AY66" i="1"/>
  <c r="BC66" i="2" s="1"/>
  <c r="AX66" i="1"/>
  <c r="BB66" i="2" s="1"/>
  <c r="AW66" i="1"/>
  <c r="BA66" i="2" s="1"/>
  <c r="AV66" i="1"/>
  <c r="AZ66" i="2" s="1"/>
  <c r="AU66" i="1"/>
  <c r="AY66" i="2" s="1"/>
  <c r="AT66" i="1"/>
  <c r="AX66" i="2" s="1"/>
  <c r="AS66" i="1"/>
  <c r="AW66" i="2" s="1"/>
  <c r="AR66" i="1"/>
  <c r="AV66" i="2" s="1"/>
  <c r="AQ66" i="1"/>
  <c r="AU66" i="2" s="1"/>
  <c r="AP66" i="1"/>
  <c r="AT66" i="2" s="1"/>
  <c r="AO66" i="1"/>
  <c r="AS66" i="2" s="1"/>
  <c r="AN66" i="1"/>
  <c r="AR66" i="2" s="1"/>
  <c r="AM66" i="1"/>
  <c r="AQ66" i="2" s="1"/>
  <c r="AL66" i="1"/>
  <c r="AP66" i="2" s="1"/>
  <c r="AK66" i="1"/>
  <c r="AO66" i="2" s="1"/>
  <c r="AJ66" i="1"/>
  <c r="AN66" i="2" s="1"/>
  <c r="AI66" i="1"/>
  <c r="AM66" i="2" s="1"/>
  <c r="AH66" i="1"/>
  <c r="AL66" i="2" s="1"/>
  <c r="AG66" i="1"/>
  <c r="AK66" i="2" s="1"/>
  <c r="AF66" i="1"/>
  <c r="AJ66" i="2" s="1"/>
  <c r="AE66" i="1"/>
  <c r="AI66" i="2" s="1"/>
  <c r="AD66" i="1"/>
  <c r="AH66" i="2" s="1"/>
  <c r="AC66" i="1"/>
  <c r="AG66" i="2" s="1"/>
  <c r="AB66" i="1"/>
  <c r="AF66" i="2" s="1"/>
  <c r="AA66" i="1"/>
  <c r="AE66" i="2" s="1"/>
  <c r="Z66" i="1"/>
  <c r="AD66" i="2" s="1"/>
  <c r="Y66" i="1"/>
  <c r="AC66" i="2" s="1"/>
  <c r="X66" i="1"/>
  <c r="AB66" i="2" s="1"/>
  <c r="W66" i="1"/>
  <c r="AA66" i="2" s="1"/>
  <c r="V66" i="1"/>
  <c r="Z66" i="2" s="1"/>
  <c r="U66" i="1"/>
  <c r="Y66" i="2" s="1"/>
  <c r="T66" i="1"/>
  <c r="X66" i="2" s="1"/>
  <c r="S66" i="1"/>
  <c r="W66" i="2" s="1"/>
  <c r="R66" i="1"/>
  <c r="V66" i="2" s="1"/>
  <c r="Q66" i="1"/>
  <c r="U66" i="2" s="1"/>
  <c r="P66" i="1"/>
  <c r="T76" i="2" s="1"/>
  <c r="O66" i="1"/>
  <c r="S76" i="2" s="1"/>
  <c r="N66" i="1"/>
  <c r="R76" i="2" s="1"/>
  <c r="M66" i="1"/>
  <c r="Q76" i="2" s="1"/>
  <c r="L66" i="1"/>
  <c r="P76" i="2" s="1"/>
  <c r="K66" i="1"/>
  <c r="O76" i="2" s="1"/>
  <c r="J66" i="1"/>
  <c r="N76" i="2" s="1"/>
  <c r="I66" i="1"/>
  <c r="M76" i="2" s="1"/>
  <c r="H66" i="1"/>
  <c r="L76" i="2" s="1"/>
  <c r="G66" i="1"/>
  <c r="K76" i="2" s="1"/>
  <c r="F66" i="1"/>
  <c r="F66" i="2" s="1"/>
  <c r="E66" i="1"/>
  <c r="E66" i="2" s="1"/>
  <c r="H66" i="2" s="1"/>
  <c r="I66" i="2" s="1"/>
  <c r="J66" i="2" s="1"/>
  <c r="D66" i="1"/>
  <c r="D66" i="2" s="1"/>
  <c r="C66" i="1"/>
  <c r="C66" i="2" s="1"/>
  <c r="B66" i="1"/>
  <c r="B66" i="2" s="1"/>
  <c r="BE65" i="1"/>
  <c r="BI65" i="2" s="1"/>
  <c r="BD65" i="1"/>
  <c r="BH65" i="2" s="1"/>
  <c r="BC65" i="1"/>
  <c r="BG65" i="2" s="1"/>
  <c r="BB65" i="1"/>
  <c r="BF65" i="2" s="1"/>
  <c r="BA65" i="1"/>
  <c r="BE65" i="2" s="1"/>
  <c r="AZ65" i="1"/>
  <c r="BD65" i="2" s="1"/>
  <c r="AY65" i="1"/>
  <c r="BC65" i="2" s="1"/>
  <c r="AX65" i="1"/>
  <c r="BB65" i="2" s="1"/>
  <c r="AW65" i="1"/>
  <c r="BA65" i="2" s="1"/>
  <c r="AV65" i="1"/>
  <c r="AZ65" i="2" s="1"/>
  <c r="AU65" i="1"/>
  <c r="AY65" i="2" s="1"/>
  <c r="AT65" i="1"/>
  <c r="AX65" i="2" s="1"/>
  <c r="AS65" i="1"/>
  <c r="AW65" i="2" s="1"/>
  <c r="AR65" i="1"/>
  <c r="AV65" i="2" s="1"/>
  <c r="AQ65" i="1"/>
  <c r="AU65" i="2" s="1"/>
  <c r="AP65" i="1"/>
  <c r="AT65" i="2" s="1"/>
  <c r="AO65" i="1"/>
  <c r="AS65" i="2" s="1"/>
  <c r="AN65" i="1"/>
  <c r="AR65" i="2" s="1"/>
  <c r="AM65" i="1"/>
  <c r="AQ65" i="2" s="1"/>
  <c r="AL65" i="1"/>
  <c r="AP65" i="2" s="1"/>
  <c r="AK65" i="1"/>
  <c r="AO65" i="2" s="1"/>
  <c r="AJ65" i="1"/>
  <c r="AN65" i="2" s="1"/>
  <c r="AI65" i="1"/>
  <c r="AM65" i="2" s="1"/>
  <c r="AH65" i="1"/>
  <c r="AL65" i="2" s="1"/>
  <c r="AG65" i="1"/>
  <c r="AK65" i="2" s="1"/>
  <c r="AF65" i="1"/>
  <c r="AJ65" i="2" s="1"/>
  <c r="AE65" i="1"/>
  <c r="AI65" i="2" s="1"/>
  <c r="AD65" i="1"/>
  <c r="AH65" i="2" s="1"/>
  <c r="AC65" i="1"/>
  <c r="AG65" i="2" s="1"/>
  <c r="AB65" i="1"/>
  <c r="AF65" i="2" s="1"/>
  <c r="AA65" i="1"/>
  <c r="AE65" i="2" s="1"/>
  <c r="Z65" i="1"/>
  <c r="AD65" i="2" s="1"/>
  <c r="Y65" i="1"/>
  <c r="AC65" i="2" s="1"/>
  <c r="X65" i="1"/>
  <c r="AB65" i="2" s="1"/>
  <c r="W65" i="1"/>
  <c r="AA65" i="2" s="1"/>
  <c r="V65" i="1"/>
  <c r="Z65" i="2" s="1"/>
  <c r="U65" i="1"/>
  <c r="Y65" i="2" s="1"/>
  <c r="T65" i="1"/>
  <c r="X65" i="2" s="1"/>
  <c r="S65" i="1"/>
  <c r="W65" i="2" s="1"/>
  <c r="R65" i="1"/>
  <c r="V65" i="2" s="1"/>
  <c r="Q65" i="1"/>
  <c r="U65" i="2" s="1"/>
  <c r="P65" i="1"/>
  <c r="T70" i="2" s="1"/>
  <c r="O65" i="1"/>
  <c r="S70" i="2" s="1"/>
  <c r="N65" i="1"/>
  <c r="R70" i="2" s="1"/>
  <c r="M65" i="1"/>
  <c r="Q70" i="2" s="1"/>
  <c r="L65" i="1"/>
  <c r="P70" i="2" s="1"/>
  <c r="K65" i="1"/>
  <c r="O70" i="2" s="1"/>
  <c r="J65" i="1"/>
  <c r="N70" i="2" s="1"/>
  <c r="I65" i="1"/>
  <c r="M70" i="2" s="1"/>
  <c r="H65" i="1"/>
  <c r="L70" i="2" s="1"/>
  <c r="G65" i="1"/>
  <c r="K70" i="2" s="1"/>
  <c r="F65" i="1"/>
  <c r="F65" i="2" s="1"/>
  <c r="E65" i="1"/>
  <c r="E65" i="2" s="1"/>
  <c r="H65" i="2" s="1"/>
  <c r="I65" i="2" s="1"/>
  <c r="J65" i="2" s="1"/>
  <c r="D65" i="1"/>
  <c r="D65" i="2" s="1"/>
  <c r="C65" i="1"/>
  <c r="C65" i="2" s="1"/>
  <c r="B65" i="1"/>
  <c r="B65" i="2" s="1"/>
  <c r="BE64" i="1"/>
  <c r="BI64" i="2" s="1"/>
  <c r="BD64" i="1"/>
  <c r="BH64" i="2" s="1"/>
  <c r="BC64" i="1"/>
  <c r="BG64" i="2" s="1"/>
  <c r="BB64" i="1"/>
  <c r="BF64" i="2" s="1"/>
  <c r="BA64" i="1"/>
  <c r="BE64" i="2" s="1"/>
  <c r="AZ64" i="1"/>
  <c r="BD64" i="2" s="1"/>
  <c r="AY64" i="1"/>
  <c r="BC64" i="2" s="1"/>
  <c r="AX64" i="1"/>
  <c r="BB64" i="2" s="1"/>
  <c r="AW64" i="1"/>
  <c r="BA64" i="2" s="1"/>
  <c r="AV64" i="1"/>
  <c r="AZ64" i="2" s="1"/>
  <c r="AU64" i="1"/>
  <c r="AY64" i="2" s="1"/>
  <c r="AT64" i="1"/>
  <c r="AX64" i="2" s="1"/>
  <c r="AS64" i="1"/>
  <c r="AW64" i="2" s="1"/>
  <c r="AR64" i="1"/>
  <c r="AV64" i="2" s="1"/>
  <c r="AQ64" i="1"/>
  <c r="AU64" i="2" s="1"/>
  <c r="AP64" i="1"/>
  <c r="AT64" i="2" s="1"/>
  <c r="AO64" i="1"/>
  <c r="AS64" i="2" s="1"/>
  <c r="AN64" i="1"/>
  <c r="AR64" i="2" s="1"/>
  <c r="AM64" i="1"/>
  <c r="AQ64" i="2" s="1"/>
  <c r="AL64" i="1"/>
  <c r="AP64" i="2" s="1"/>
  <c r="AK64" i="1"/>
  <c r="AO64" i="2" s="1"/>
  <c r="AJ64" i="1"/>
  <c r="AN64" i="2" s="1"/>
  <c r="AI64" i="1"/>
  <c r="AM64" i="2" s="1"/>
  <c r="AH64" i="1"/>
  <c r="AL64" i="2" s="1"/>
  <c r="AG64" i="1"/>
  <c r="AK64" i="2" s="1"/>
  <c r="AF64" i="1"/>
  <c r="AJ64" i="2" s="1"/>
  <c r="AE64" i="1"/>
  <c r="AI64" i="2" s="1"/>
  <c r="AD64" i="1"/>
  <c r="AH64" i="2" s="1"/>
  <c r="AC64" i="1"/>
  <c r="AG64" i="2" s="1"/>
  <c r="AB64" i="1"/>
  <c r="AF64" i="2" s="1"/>
  <c r="AA64" i="1"/>
  <c r="AE64" i="2" s="1"/>
  <c r="Z64" i="1"/>
  <c r="AD64" i="2" s="1"/>
  <c r="Y64" i="1"/>
  <c r="AC64" i="2" s="1"/>
  <c r="X64" i="1"/>
  <c r="AB64" i="2" s="1"/>
  <c r="W64" i="1"/>
  <c r="AA64" i="2" s="1"/>
  <c r="V64" i="1"/>
  <c r="Z64" i="2" s="1"/>
  <c r="U64" i="1"/>
  <c r="Y64" i="2" s="1"/>
  <c r="T64" i="1"/>
  <c r="X64" i="2" s="1"/>
  <c r="S64" i="1"/>
  <c r="W64" i="2" s="1"/>
  <c r="R64" i="1"/>
  <c r="V64" i="2" s="1"/>
  <c r="Q64" i="1"/>
  <c r="U64" i="2" s="1"/>
  <c r="P64" i="1"/>
  <c r="T69" i="2" s="1"/>
  <c r="O64" i="1"/>
  <c r="S69" i="2" s="1"/>
  <c r="N64" i="1"/>
  <c r="R69" i="2" s="1"/>
  <c r="M64" i="1"/>
  <c r="Q69" i="2" s="1"/>
  <c r="L64" i="1"/>
  <c r="P69" i="2" s="1"/>
  <c r="K64" i="1"/>
  <c r="O69" i="2" s="1"/>
  <c r="J64" i="1"/>
  <c r="N69" i="2" s="1"/>
  <c r="I64" i="1"/>
  <c r="M69" i="2" s="1"/>
  <c r="H64" i="1"/>
  <c r="L69" i="2" s="1"/>
  <c r="G64" i="1"/>
  <c r="K69" i="2" s="1"/>
  <c r="F64" i="1"/>
  <c r="F64" i="2" s="1"/>
  <c r="E64" i="1"/>
  <c r="E64" i="2" s="1"/>
  <c r="H64" i="2" s="1"/>
  <c r="I64" i="2" s="1"/>
  <c r="J64" i="2" s="1"/>
  <c r="D64" i="1"/>
  <c r="D64" i="2" s="1"/>
  <c r="C64" i="1"/>
  <c r="C64" i="2" s="1"/>
  <c r="B64" i="1"/>
  <c r="B64" i="2" s="1"/>
  <c r="BE63" i="1"/>
  <c r="BI63" i="2" s="1"/>
  <c r="BD63" i="1"/>
  <c r="BH63" i="2" s="1"/>
  <c r="BC63" i="1"/>
  <c r="BG63" i="2" s="1"/>
  <c r="BB63" i="1"/>
  <c r="BF63" i="2" s="1"/>
  <c r="BA63" i="1"/>
  <c r="BE63" i="2" s="1"/>
  <c r="AZ63" i="1"/>
  <c r="BD63" i="2" s="1"/>
  <c r="AY63" i="1"/>
  <c r="BC63" i="2" s="1"/>
  <c r="AX63" i="1"/>
  <c r="BB63" i="2" s="1"/>
  <c r="AW63" i="1"/>
  <c r="BA63" i="2" s="1"/>
  <c r="AV63" i="1"/>
  <c r="AZ63" i="2" s="1"/>
  <c r="AU63" i="1"/>
  <c r="AY63" i="2" s="1"/>
  <c r="AT63" i="1"/>
  <c r="AX63" i="2" s="1"/>
  <c r="AS63" i="1"/>
  <c r="AW63" i="2" s="1"/>
  <c r="AR63" i="1"/>
  <c r="AV63" i="2" s="1"/>
  <c r="AQ63" i="1"/>
  <c r="AU63" i="2" s="1"/>
  <c r="AP63" i="1"/>
  <c r="AT63" i="2" s="1"/>
  <c r="AO63" i="1"/>
  <c r="AS63" i="2" s="1"/>
  <c r="AN63" i="1"/>
  <c r="AR63" i="2" s="1"/>
  <c r="AM63" i="1"/>
  <c r="AQ63" i="2" s="1"/>
  <c r="AL63" i="1"/>
  <c r="AP63" i="2" s="1"/>
  <c r="AK63" i="1"/>
  <c r="AO63" i="2" s="1"/>
  <c r="AJ63" i="1"/>
  <c r="AN63" i="2" s="1"/>
  <c r="AI63" i="1"/>
  <c r="AM63" i="2" s="1"/>
  <c r="AH63" i="1"/>
  <c r="AL63" i="2" s="1"/>
  <c r="AG63" i="1"/>
  <c r="AK63" i="2" s="1"/>
  <c r="AF63" i="1"/>
  <c r="AJ63" i="2" s="1"/>
  <c r="AE63" i="1"/>
  <c r="AI63" i="2" s="1"/>
  <c r="AD63" i="1"/>
  <c r="AH63" i="2" s="1"/>
  <c r="AC63" i="1"/>
  <c r="AG63" i="2" s="1"/>
  <c r="AB63" i="1"/>
  <c r="AF63" i="2" s="1"/>
  <c r="AA63" i="1"/>
  <c r="AE63" i="2" s="1"/>
  <c r="Z63" i="1"/>
  <c r="AD63" i="2" s="1"/>
  <c r="Y63" i="1"/>
  <c r="AC63" i="2" s="1"/>
  <c r="X63" i="1"/>
  <c r="AB63" i="2" s="1"/>
  <c r="W63" i="1"/>
  <c r="AA63" i="2" s="1"/>
  <c r="V63" i="1"/>
  <c r="Z63" i="2" s="1"/>
  <c r="U63" i="1"/>
  <c r="Y63" i="2" s="1"/>
  <c r="T63" i="1"/>
  <c r="X63" i="2" s="1"/>
  <c r="S63" i="1"/>
  <c r="W63" i="2" s="1"/>
  <c r="R63" i="1"/>
  <c r="V63" i="2" s="1"/>
  <c r="Q63" i="1"/>
  <c r="U63" i="2" s="1"/>
  <c r="P63" i="1"/>
  <c r="T68" i="2" s="1"/>
  <c r="O63" i="1"/>
  <c r="S68" i="2" s="1"/>
  <c r="N63" i="1"/>
  <c r="R68" i="2" s="1"/>
  <c r="M63" i="1"/>
  <c r="Q68" i="2" s="1"/>
  <c r="L63" i="1"/>
  <c r="P68" i="2" s="1"/>
  <c r="K63" i="1"/>
  <c r="O68" i="2" s="1"/>
  <c r="J63" i="1"/>
  <c r="N68" i="2" s="1"/>
  <c r="I63" i="1"/>
  <c r="M68" i="2" s="1"/>
  <c r="H63" i="1"/>
  <c r="L68" i="2" s="1"/>
  <c r="G63" i="1"/>
  <c r="K68" i="2" s="1"/>
  <c r="F63" i="1"/>
  <c r="F63" i="2" s="1"/>
  <c r="E63" i="1"/>
  <c r="E63" i="2" s="1"/>
  <c r="H63" i="2" s="1"/>
  <c r="I63" i="2" s="1"/>
  <c r="J63" i="2" s="1"/>
  <c r="D63" i="1"/>
  <c r="D63" i="2" s="1"/>
  <c r="C63" i="1"/>
  <c r="C63" i="2" s="1"/>
  <c r="B63" i="1"/>
  <c r="B63" i="2" s="1"/>
  <c r="BE62" i="1"/>
  <c r="BI62" i="2" s="1"/>
  <c r="BD62" i="1"/>
  <c r="BH62" i="2" s="1"/>
  <c r="BC62" i="1"/>
  <c r="BG62" i="2" s="1"/>
  <c r="BB62" i="1"/>
  <c r="BF62" i="2" s="1"/>
  <c r="BA62" i="1"/>
  <c r="BE62" i="2" s="1"/>
  <c r="AZ62" i="1"/>
  <c r="BD62" i="2" s="1"/>
  <c r="AY62" i="1"/>
  <c r="BC62" i="2" s="1"/>
  <c r="AX62" i="1"/>
  <c r="BB62" i="2" s="1"/>
  <c r="AW62" i="1"/>
  <c r="BA62" i="2" s="1"/>
  <c r="AV62" i="1"/>
  <c r="AZ62" i="2" s="1"/>
  <c r="AU62" i="1"/>
  <c r="AY62" i="2" s="1"/>
  <c r="AT62" i="1"/>
  <c r="AX62" i="2" s="1"/>
  <c r="AS62" i="1"/>
  <c r="AW62" i="2" s="1"/>
  <c r="AR62" i="1"/>
  <c r="AV62" i="2" s="1"/>
  <c r="AQ62" i="1"/>
  <c r="AU62" i="2" s="1"/>
  <c r="AP62" i="1"/>
  <c r="AT62" i="2" s="1"/>
  <c r="AO62" i="1"/>
  <c r="AS62" i="2" s="1"/>
  <c r="AN62" i="1"/>
  <c r="AR62" i="2" s="1"/>
  <c r="AM62" i="1"/>
  <c r="AQ62" i="2" s="1"/>
  <c r="AL62" i="1"/>
  <c r="AP62" i="2" s="1"/>
  <c r="AK62" i="1"/>
  <c r="AO62" i="2" s="1"/>
  <c r="AJ62" i="1"/>
  <c r="AN62" i="2" s="1"/>
  <c r="AI62" i="1"/>
  <c r="AM62" i="2" s="1"/>
  <c r="AH62" i="1"/>
  <c r="AL62" i="2" s="1"/>
  <c r="AG62" i="1"/>
  <c r="AK62" i="2" s="1"/>
  <c r="AF62" i="1"/>
  <c r="AJ62" i="2" s="1"/>
  <c r="AE62" i="1"/>
  <c r="AI62" i="2" s="1"/>
  <c r="AD62" i="1"/>
  <c r="AH62" i="2" s="1"/>
  <c r="AC62" i="1"/>
  <c r="AG62" i="2" s="1"/>
  <c r="AB62" i="1"/>
  <c r="AF62" i="2" s="1"/>
  <c r="AA62" i="1"/>
  <c r="AE62" i="2" s="1"/>
  <c r="Z62" i="1"/>
  <c r="AD62" i="2" s="1"/>
  <c r="Y62" i="1"/>
  <c r="AC62" i="2" s="1"/>
  <c r="X62" i="1"/>
  <c r="AB62" i="2" s="1"/>
  <c r="W62" i="1"/>
  <c r="AA62" i="2" s="1"/>
  <c r="V62" i="1"/>
  <c r="Z62" i="2" s="1"/>
  <c r="U62" i="1"/>
  <c r="Y62" i="2" s="1"/>
  <c r="T62" i="1"/>
  <c r="X62" i="2" s="1"/>
  <c r="S62" i="1"/>
  <c r="W62" i="2" s="1"/>
  <c r="R62" i="1"/>
  <c r="V62" i="2" s="1"/>
  <c r="Q62" i="1"/>
  <c r="U62" i="2" s="1"/>
  <c r="P62" i="1"/>
  <c r="T67" i="2" s="1"/>
  <c r="O62" i="1"/>
  <c r="S67" i="2" s="1"/>
  <c r="N62" i="1"/>
  <c r="R67" i="2" s="1"/>
  <c r="M62" i="1"/>
  <c r="Q67" i="2" s="1"/>
  <c r="L62" i="1"/>
  <c r="P67" i="2" s="1"/>
  <c r="K62" i="1"/>
  <c r="O67" i="2" s="1"/>
  <c r="J62" i="1"/>
  <c r="N67" i="2" s="1"/>
  <c r="I62" i="1"/>
  <c r="M67" i="2" s="1"/>
  <c r="H62" i="1"/>
  <c r="L67" i="2" s="1"/>
  <c r="G62" i="1"/>
  <c r="K67" i="2" s="1"/>
  <c r="F62" i="1"/>
  <c r="F62" i="2" s="1"/>
  <c r="E62" i="1"/>
  <c r="E62" i="2" s="1"/>
  <c r="H62" i="2" s="1"/>
  <c r="I62" i="2" s="1"/>
  <c r="J62" i="2" s="1"/>
  <c r="D62" i="1"/>
  <c r="D62" i="2" s="1"/>
  <c r="C62" i="1"/>
  <c r="C62" i="2" s="1"/>
  <c r="B62" i="1"/>
  <c r="B62" i="2" s="1"/>
  <c r="BE61" i="1"/>
  <c r="BI61" i="2" s="1"/>
  <c r="BD61" i="1"/>
  <c r="BH61" i="2" s="1"/>
  <c r="BC61" i="1"/>
  <c r="BG61" i="2" s="1"/>
  <c r="BB61" i="1"/>
  <c r="BF61" i="2" s="1"/>
  <c r="BA61" i="1"/>
  <c r="BE61" i="2" s="1"/>
  <c r="AZ61" i="1"/>
  <c r="BD61" i="2" s="1"/>
  <c r="AY61" i="1"/>
  <c r="BC61" i="2" s="1"/>
  <c r="AX61" i="1"/>
  <c r="BB61" i="2" s="1"/>
  <c r="AW61" i="1"/>
  <c r="BA61" i="2" s="1"/>
  <c r="AV61" i="1"/>
  <c r="AZ61" i="2" s="1"/>
  <c r="AU61" i="1"/>
  <c r="AY61" i="2" s="1"/>
  <c r="AT61" i="1"/>
  <c r="AX61" i="2" s="1"/>
  <c r="AS61" i="1"/>
  <c r="AW61" i="2" s="1"/>
  <c r="AR61" i="1"/>
  <c r="AV61" i="2" s="1"/>
  <c r="AQ61" i="1"/>
  <c r="AU61" i="2" s="1"/>
  <c r="AP61" i="1"/>
  <c r="AT61" i="2" s="1"/>
  <c r="AO61" i="1"/>
  <c r="AS61" i="2" s="1"/>
  <c r="AN61" i="1"/>
  <c r="AR61" i="2" s="1"/>
  <c r="AM61" i="1"/>
  <c r="AQ61" i="2" s="1"/>
  <c r="AL61" i="1"/>
  <c r="AP61" i="2" s="1"/>
  <c r="AK61" i="1"/>
  <c r="AO61" i="2" s="1"/>
  <c r="AJ61" i="1"/>
  <c r="AN61" i="2" s="1"/>
  <c r="AI61" i="1"/>
  <c r="AM61" i="2" s="1"/>
  <c r="AH61" i="1"/>
  <c r="AL61" i="2" s="1"/>
  <c r="AG61" i="1"/>
  <c r="AK61" i="2" s="1"/>
  <c r="AF61" i="1"/>
  <c r="AJ61" i="2" s="1"/>
  <c r="AE61" i="1"/>
  <c r="AI61" i="2" s="1"/>
  <c r="AD61" i="1"/>
  <c r="AH61" i="2" s="1"/>
  <c r="AC61" i="1"/>
  <c r="AG61" i="2" s="1"/>
  <c r="AB61" i="1"/>
  <c r="AF61" i="2" s="1"/>
  <c r="AA61" i="1"/>
  <c r="AE61" i="2" s="1"/>
  <c r="Z61" i="1"/>
  <c r="AD61" i="2" s="1"/>
  <c r="Y61" i="1"/>
  <c r="AC61" i="2" s="1"/>
  <c r="X61" i="1"/>
  <c r="AB61" i="2" s="1"/>
  <c r="W61" i="1"/>
  <c r="AA61" i="2" s="1"/>
  <c r="V61" i="1"/>
  <c r="Z61" i="2" s="1"/>
  <c r="U61" i="1"/>
  <c r="Y61" i="2" s="1"/>
  <c r="T61" i="1"/>
  <c r="X61" i="2" s="1"/>
  <c r="S61" i="1"/>
  <c r="W61" i="2" s="1"/>
  <c r="R61" i="1"/>
  <c r="V61" i="2" s="1"/>
  <c r="Q61" i="1"/>
  <c r="U61" i="2" s="1"/>
  <c r="P61" i="1"/>
  <c r="T66" i="2" s="1"/>
  <c r="O61" i="1"/>
  <c r="S66" i="2" s="1"/>
  <c r="N61" i="1"/>
  <c r="R66" i="2" s="1"/>
  <c r="M61" i="1"/>
  <c r="Q66" i="2" s="1"/>
  <c r="L61" i="1"/>
  <c r="P66" i="2" s="1"/>
  <c r="K61" i="1"/>
  <c r="O66" i="2" s="1"/>
  <c r="J61" i="1"/>
  <c r="N66" i="2" s="1"/>
  <c r="I61" i="1"/>
  <c r="M66" i="2" s="1"/>
  <c r="H61" i="1"/>
  <c r="L66" i="2" s="1"/>
  <c r="G61" i="1"/>
  <c r="K66" i="2" s="1"/>
  <c r="F61" i="1"/>
  <c r="F61" i="2" s="1"/>
  <c r="E61" i="1"/>
  <c r="E61" i="2" s="1"/>
  <c r="H61" i="2" s="1"/>
  <c r="I61" i="2" s="1"/>
  <c r="J61" i="2" s="1"/>
  <c r="D61" i="1"/>
  <c r="D61" i="2" s="1"/>
  <c r="C61" i="1"/>
  <c r="C61" i="2" s="1"/>
  <c r="B61" i="1"/>
  <c r="B61" i="2" s="1"/>
  <c r="BE60" i="1"/>
  <c r="BI60" i="2" s="1"/>
  <c r="BD60" i="1"/>
  <c r="BH60" i="2" s="1"/>
  <c r="BC60" i="1"/>
  <c r="BG60" i="2" s="1"/>
  <c r="BB60" i="1"/>
  <c r="BF60" i="2" s="1"/>
  <c r="BA60" i="1"/>
  <c r="BE60" i="2" s="1"/>
  <c r="AZ60" i="1"/>
  <c r="BD60" i="2" s="1"/>
  <c r="AY60" i="1"/>
  <c r="BC60" i="2" s="1"/>
  <c r="AX60" i="1"/>
  <c r="BB60" i="2" s="1"/>
  <c r="AW60" i="1"/>
  <c r="BA60" i="2" s="1"/>
  <c r="AV60" i="1"/>
  <c r="AZ60" i="2" s="1"/>
  <c r="AU60" i="1"/>
  <c r="AY60" i="2" s="1"/>
  <c r="AT60" i="1"/>
  <c r="AX60" i="2" s="1"/>
  <c r="AS60" i="1"/>
  <c r="AW60" i="2" s="1"/>
  <c r="AR60" i="1"/>
  <c r="AV60" i="2" s="1"/>
  <c r="AQ60" i="1"/>
  <c r="AU60" i="2" s="1"/>
  <c r="AP60" i="1"/>
  <c r="AT60" i="2" s="1"/>
  <c r="AO60" i="1"/>
  <c r="AS60" i="2" s="1"/>
  <c r="AN60" i="1"/>
  <c r="AR60" i="2" s="1"/>
  <c r="AM60" i="1"/>
  <c r="AQ60" i="2" s="1"/>
  <c r="AL60" i="1"/>
  <c r="AP60" i="2" s="1"/>
  <c r="AK60" i="1"/>
  <c r="AO60" i="2" s="1"/>
  <c r="AJ60" i="1"/>
  <c r="AN60" i="2" s="1"/>
  <c r="AI60" i="1"/>
  <c r="AM60" i="2" s="1"/>
  <c r="AH60" i="1"/>
  <c r="AL60" i="2" s="1"/>
  <c r="AG60" i="1"/>
  <c r="AK60" i="2" s="1"/>
  <c r="AF60" i="1"/>
  <c r="AJ60" i="2" s="1"/>
  <c r="AE60" i="1"/>
  <c r="AI60" i="2" s="1"/>
  <c r="AD60" i="1"/>
  <c r="AH60" i="2" s="1"/>
  <c r="AC60" i="1"/>
  <c r="AG60" i="2" s="1"/>
  <c r="AB60" i="1"/>
  <c r="AF60" i="2" s="1"/>
  <c r="AA60" i="1"/>
  <c r="AE60" i="2" s="1"/>
  <c r="Z60" i="1"/>
  <c r="AD60" i="2" s="1"/>
  <c r="Y60" i="1"/>
  <c r="AC60" i="2" s="1"/>
  <c r="X60" i="1"/>
  <c r="AB60" i="2" s="1"/>
  <c r="W60" i="1"/>
  <c r="AA60" i="2" s="1"/>
  <c r="V60" i="1"/>
  <c r="Z60" i="2" s="1"/>
  <c r="U60" i="1"/>
  <c r="Y60" i="2" s="1"/>
  <c r="T60" i="1"/>
  <c r="X60" i="2" s="1"/>
  <c r="S60" i="1"/>
  <c r="W60" i="2" s="1"/>
  <c r="R60" i="1"/>
  <c r="V60" i="2" s="1"/>
  <c r="Q60" i="1"/>
  <c r="U60" i="2" s="1"/>
  <c r="P60" i="1"/>
  <c r="T63" i="2" s="1"/>
  <c r="O60" i="1"/>
  <c r="S63" i="2" s="1"/>
  <c r="N60" i="1"/>
  <c r="R63" i="2" s="1"/>
  <c r="M60" i="1"/>
  <c r="Q63" i="2" s="1"/>
  <c r="L60" i="1"/>
  <c r="P63" i="2" s="1"/>
  <c r="K60" i="1"/>
  <c r="O63" i="2" s="1"/>
  <c r="J60" i="1"/>
  <c r="N63" i="2" s="1"/>
  <c r="I60" i="1"/>
  <c r="M63" i="2" s="1"/>
  <c r="H60" i="1"/>
  <c r="L63" i="2" s="1"/>
  <c r="G60" i="1"/>
  <c r="K63" i="2" s="1"/>
  <c r="F60" i="1"/>
  <c r="F60" i="2" s="1"/>
  <c r="E60" i="1"/>
  <c r="E60" i="2" s="1"/>
  <c r="H60" i="2" s="1"/>
  <c r="I60" i="2" s="1"/>
  <c r="J60" i="2" s="1"/>
  <c r="D60" i="1"/>
  <c r="D60" i="2" s="1"/>
  <c r="C60" i="1"/>
  <c r="C60" i="2" s="1"/>
  <c r="B60" i="1"/>
  <c r="B60" i="2" s="1"/>
  <c r="BE59" i="1"/>
  <c r="BI59" i="2" s="1"/>
  <c r="BD59" i="1"/>
  <c r="BH59" i="2" s="1"/>
  <c r="BC59" i="1"/>
  <c r="BG59" i="2" s="1"/>
  <c r="BB59" i="1"/>
  <c r="BF59" i="2" s="1"/>
  <c r="BA59" i="1"/>
  <c r="BE59" i="2" s="1"/>
  <c r="AZ59" i="1"/>
  <c r="BD59" i="2" s="1"/>
  <c r="AY59" i="1"/>
  <c r="BC59" i="2" s="1"/>
  <c r="AX59" i="1"/>
  <c r="BB59" i="2" s="1"/>
  <c r="AW59" i="1"/>
  <c r="BA59" i="2" s="1"/>
  <c r="AV59" i="1"/>
  <c r="AZ59" i="2" s="1"/>
  <c r="AU59" i="1"/>
  <c r="AY59" i="2" s="1"/>
  <c r="AT59" i="1"/>
  <c r="AX59" i="2" s="1"/>
  <c r="AS59" i="1"/>
  <c r="AW59" i="2" s="1"/>
  <c r="AR59" i="1"/>
  <c r="AV59" i="2" s="1"/>
  <c r="AQ59" i="1"/>
  <c r="AU59" i="2" s="1"/>
  <c r="AP59" i="1"/>
  <c r="AT59" i="2" s="1"/>
  <c r="AO59" i="1"/>
  <c r="AS59" i="2" s="1"/>
  <c r="AN59" i="1"/>
  <c r="AR59" i="2" s="1"/>
  <c r="AM59" i="1"/>
  <c r="AQ59" i="2" s="1"/>
  <c r="AL59" i="1"/>
  <c r="AP59" i="2" s="1"/>
  <c r="AK59" i="1"/>
  <c r="AO59" i="2" s="1"/>
  <c r="AJ59" i="1"/>
  <c r="AN59" i="2" s="1"/>
  <c r="AI59" i="1"/>
  <c r="AM59" i="2" s="1"/>
  <c r="AH59" i="1"/>
  <c r="AL59" i="2" s="1"/>
  <c r="AG59" i="1"/>
  <c r="AK59" i="2" s="1"/>
  <c r="AF59" i="1"/>
  <c r="AJ59" i="2" s="1"/>
  <c r="AE59" i="1"/>
  <c r="AI59" i="2" s="1"/>
  <c r="AD59" i="1"/>
  <c r="AH59" i="2" s="1"/>
  <c r="AC59" i="1"/>
  <c r="AG59" i="2" s="1"/>
  <c r="AB59" i="1"/>
  <c r="AF59" i="2" s="1"/>
  <c r="AA59" i="1"/>
  <c r="AE59" i="2" s="1"/>
  <c r="Z59" i="1"/>
  <c r="AD59" i="2" s="1"/>
  <c r="Y59" i="1"/>
  <c r="AC59" i="2" s="1"/>
  <c r="X59" i="1"/>
  <c r="AB59" i="2" s="1"/>
  <c r="W59" i="1"/>
  <c r="AA59" i="2" s="1"/>
  <c r="V59" i="1"/>
  <c r="Z59" i="2" s="1"/>
  <c r="U59" i="1"/>
  <c r="Y59" i="2" s="1"/>
  <c r="T59" i="1"/>
  <c r="X59" i="2" s="1"/>
  <c r="S59" i="1"/>
  <c r="W59" i="2" s="1"/>
  <c r="R59" i="1"/>
  <c r="V59" i="2" s="1"/>
  <c r="Q59" i="1"/>
  <c r="U59" i="2" s="1"/>
  <c r="P59" i="1"/>
  <c r="T62" i="2" s="1"/>
  <c r="O59" i="1"/>
  <c r="S62" i="2" s="1"/>
  <c r="N59" i="1"/>
  <c r="R62" i="2" s="1"/>
  <c r="M59" i="1"/>
  <c r="Q62" i="2" s="1"/>
  <c r="L59" i="1"/>
  <c r="P62" i="2" s="1"/>
  <c r="K59" i="1"/>
  <c r="O62" i="2" s="1"/>
  <c r="J59" i="1"/>
  <c r="N62" i="2" s="1"/>
  <c r="I59" i="1"/>
  <c r="M62" i="2" s="1"/>
  <c r="H59" i="1"/>
  <c r="L62" i="2" s="1"/>
  <c r="G59" i="1"/>
  <c r="K62" i="2" s="1"/>
  <c r="F59" i="1"/>
  <c r="F59" i="2" s="1"/>
  <c r="E59" i="1"/>
  <c r="E59" i="2" s="1"/>
  <c r="H59" i="2" s="1"/>
  <c r="I59" i="2" s="1"/>
  <c r="J59" i="2" s="1"/>
  <c r="D59" i="1"/>
  <c r="D59" i="2" s="1"/>
  <c r="C59" i="1"/>
  <c r="C59" i="2" s="1"/>
  <c r="B59" i="1"/>
  <c r="B59" i="2" s="1"/>
  <c r="BE58" i="1"/>
  <c r="BI58" i="2" s="1"/>
  <c r="BD58" i="1"/>
  <c r="BH58" i="2" s="1"/>
  <c r="BC58" i="1"/>
  <c r="BG58" i="2" s="1"/>
  <c r="BB58" i="1"/>
  <c r="BF58" i="2" s="1"/>
  <c r="BA58" i="1"/>
  <c r="BE58" i="2" s="1"/>
  <c r="AZ58" i="1"/>
  <c r="BD58" i="2" s="1"/>
  <c r="AY58" i="1"/>
  <c r="BC58" i="2" s="1"/>
  <c r="AX58" i="1"/>
  <c r="BB58" i="2" s="1"/>
  <c r="AW58" i="1"/>
  <c r="BA58" i="2" s="1"/>
  <c r="AV58" i="1"/>
  <c r="AZ58" i="2" s="1"/>
  <c r="AU58" i="1"/>
  <c r="AY58" i="2" s="1"/>
  <c r="AT58" i="1"/>
  <c r="AX58" i="2" s="1"/>
  <c r="AS58" i="1"/>
  <c r="AW58" i="2" s="1"/>
  <c r="AR58" i="1"/>
  <c r="AV58" i="2" s="1"/>
  <c r="AQ58" i="1"/>
  <c r="AU58" i="2" s="1"/>
  <c r="AP58" i="1"/>
  <c r="AT58" i="2" s="1"/>
  <c r="AO58" i="1"/>
  <c r="AS58" i="2" s="1"/>
  <c r="AN58" i="1"/>
  <c r="AR58" i="2" s="1"/>
  <c r="AM58" i="1"/>
  <c r="AQ58" i="2" s="1"/>
  <c r="AL58" i="1"/>
  <c r="AP58" i="2" s="1"/>
  <c r="AK58" i="1"/>
  <c r="AO58" i="2" s="1"/>
  <c r="AJ58" i="1"/>
  <c r="AN58" i="2" s="1"/>
  <c r="AI58" i="1"/>
  <c r="AM58" i="2" s="1"/>
  <c r="AH58" i="1"/>
  <c r="AL58" i="2" s="1"/>
  <c r="AG58" i="1"/>
  <c r="AK58" i="2" s="1"/>
  <c r="AF58" i="1"/>
  <c r="AJ58" i="2" s="1"/>
  <c r="AE58" i="1"/>
  <c r="AI58" i="2" s="1"/>
  <c r="AD58" i="1"/>
  <c r="AH58" i="2" s="1"/>
  <c r="AC58" i="1"/>
  <c r="AG58" i="2" s="1"/>
  <c r="AB58" i="1"/>
  <c r="AF58" i="2" s="1"/>
  <c r="AA58" i="1"/>
  <c r="AE58" i="2" s="1"/>
  <c r="Z58" i="1"/>
  <c r="AD58" i="2" s="1"/>
  <c r="Y58" i="1"/>
  <c r="AC58" i="2" s="1"/>
  <c r="X58" i="1"/>
  <c r="AB58" i="2" s="1"/>
  <c r="W58" i="1"/>
  <c r="AA58" i="2" s="1"/>
  <c r="V58" i="1"/>
  <c r="Z58" i="2" s="1"/>
  <c r="U58" i="1"/>
  <c r="Y58" i="2" s="1"/>
  <c r="T58" i="1"/>
  <c r="X58" i="2" s="1"/>
  <c r="S58" i="1"/>
  <c r="W58" i="2" s="1"/>
  <c r="R58" i="1"/>
  <c r="V58" i="2" s="1"/>
  <c r="Q58" i="1"/>
  <c r="U58" i="2" s="1"/>
  <c r="P58" i="1"/>
  <c r="T60" i="2" s="1"/>
  <c r="O58" i="1"/>
  <c r="S60" i="2" s="1"/>
  <c r="N58" i="1"/>
  <c r="R60" i="2" s="1"/>
  <c r="M58" i="1"/>
  <c r="Q60" i="2" s="1"/>
  <c r="L58" i="1"/>
  <c r="P60" i="2" s="1"/>
  <c r="K58" i="1"/>
  <c r="O60" i="2" s="1"/>
  <c r="J58" i="1"/>
  <c r="N60" i="2" s="1"/>
  <c r="I58" i="1"/>
  <c r="M60" i="2" s="1"/>
  <c r="H58" i="1"/>
  <c r="L60" i="2" s="1"/>
  <c r="G58" i="1"/>
  <c r="K60" i="2" s="1"/>
  <c r="F58" i="1"/>
  <c r="F58" i="2" s="1"/>
  <c r="E58" i="1"/>
  <c r="E58" i="2" s="1"/>
  <c r="H58" i="2" s="1"/>
  <c r="I58" i="2" s="1"/>
  <c r="J58" i="2" s="1"/>
  <c r="D58" i="1"/>
  <c r="D58" i="2" s="1"/>
  <c r="C58" i="1"/>
  <c r="C58" i="2" s="1"/>
  <c r="B58" i="1"/>
  <c r="B58" i="2" s="1"/>
  <c r="BE57" i="1"/>
  <c r="BI57" i="2" s="1"/>
  <c r="BD57" i="1"/>
  <c r="BH57" i="2" s="1"/>
  <c r="BC57" i="1"/>
  <c r="BG57" i="2" s="1"/>
  <c r="BB57" i="1"/>
  <c r="BF57" i="2" s="1"/>
  <c r="BA57" i="1"/>
  <c r="BE57" i="2" s="1"/>
  <c r="AZ57" i="1"/>
  <c r="BD57" i="2" s="1"/>
  <c r="AY57" i="1"/>
  <c r="BC57" i="2" s="1"/>
  <c r="AX57" i="1"/>
  <c r="BB57" i="2" s="1"/>
  <c r="AW57" i="1"/>
  <c r="BA57" i="2" s="1"/>
  <c r="AV57" i="1"/>
  <c r="AZ57" i="2" s="1"/>
  <c r="AU57" i="1"/>
  <c r="AY57" i="2" s="1"/>
  <c r="AT57" i="1"/>
  <c r="AX57" i="2" s="1"/>
  <c r="AS57" i="1"/>
  <c r="AW57" i="2" s="1"/>
  <c r="AR57" i="1"/>
  <c r="AV57" i="2" s="1"/>
  <c r="AQ57" i="1"/>
  <c r="AU57" i="2" s="1"/>
  <c r="AP57" i="1"/>
  <c r="AT57" i="2" s="1"/>
  <c r="AO57" i="1"/>
  <c r="AS57" i="2" s="1"/>
  <c r="AN57" i="1"/>
  <c r="AR57" i="2" s="1"/>
  <c r="AM57" i="1"/>
  <c r="AQ57" i="2" s="1"/>
  <c r="AL57" i="1"/>
  <c r="AP57" i="2" s="1"/>
  <c r="AK57" i="1"/>
  <c r="AO57" i="2" s="1"/>
  <c r="AJ57" i="1"/>
  <c r="AN57" i="2" s="1"/>
  <c r="AI57" i="1"/>
  <c r="AM57" i="2" s="1"/>
  <c r="AH57" i="1"/>
  <c r="AL57" i="2" s="1"/>
  <c r="AG57" i="1"/>
  <c r="AK57" i="2" s="1"/>
  <c r="AF57" i="1"/>
  <c r="AJ57" i="2" s="1"/>
  <c r="AE57" i="1"/>
  <c r="AI57" i="2" s="1"/>
  <c r="AD57" i="1"/>
  <c r="AH57" i="2" s="1"/>
  <c r="AC57" i="1"/>
  <c r="AG57" i="2" s="1"/>
  <c r="AB57" i="1"/>
  <c r="AF57" i="2" s="1"/>
  <c r="AA57" i="1"/>
  <c r="AE57" i="2" s="1"/>
  <c r="Z57" i="1"/>
  <c r="AD57" i="2" s="1"/>
  <c r="Y57" i="1"/>
  <c r="AC57" i="2" s="1"/>
  <c r="X57" i="1"/>
  <c r="AB57" i="2" s="1"/>
  <c r="W57" i="1"/>
  <c r="AA57" i="2" s="1"/>
  <c r="V57" i="1"/>
  <c r="Z57" i="2" s="1"/>
  <c r="U57" i="1"/>
  <c r="Y57" i="2" s="1"/>
  <c r="T57" i="1"/>
  <c r="X57" i="2" s="1"/>
  <c r="S57" i="1"/>
  <c r="W57" i="2" s="1"/>
  <c r="R57" i="1"/>
  <c r="V57" i="2" s="1"/>
  <c r="Q57" i="1"/>
  <c r="U57" i="2" s="1"/>
  <c r="P57" i="1"/>
  <c r="T61" i="2" s="1"/>
  <c r="O57" i="1"/>
  <c r="S61" i="2" s="1"/>
  <c r="N57" i="1"/>
  <c r="R61" i="2" s="1"/>
  <c r="M57" i="1"/>
  <c r="Q61" i="2" s="1"/>
  <c r="L57" i="1"/>
  <c r="P61" i="2" s="1"/>
  <c r="K57" i="1"/>
  <c r="O61" i="2" s="1"/>
  <c r="J57" i="1"/>
  <c r="N61" i="2" s="1"/>
  <c r="I57" i="1"/>
  <c r="M61" i="2" s="1"/>
  <c r="H57" i="1"/>
  <c r="L61" i="2" s="1"/>
  <c r="G57" i="1"/>
  <c r="K61" i="2" s="1"/>
  <c r="F57" i="1"/>
  <c r="F57" i="2" s="1"/>
  <c r="E57" i="1"/>
  <c r="E57" i="2" s="1"/>
  <c r="H57" i="2" s="1"/>
  <c r="I57" i="2" s="1"/>
  <c r="J57" i="2" s="1"/>
  <c r="D57" i="1"/>
  <c r="D57" i="2" s="1"/>
  <c r="C57" i="1"/>
  <c r="C57" i="2" s="1"/>
  <c r="B57" i="1"/>
  <c r="B57" i="2" s="1"/>
  <c r="BE56" i="1"/>
  <c r="BI56" i="2" s="1"/>
  <c r="BD56" i="1"/>
  <c r="BH56" i="2" s="1"/>
  <c r="BC56" i="1"/>
  <c r="BG56" i="2" s="1"/>
  <c r="BB56" i="1"/>
  <c r="BF56" i="2" s="1"/>
  <c r="BA56" i="1"/>
  <c r="BE56" i="2" s="1"/>
  <c r="AZ56" i="1"/>
  <c r="BD56" i="2" s="1"/>
  <c r="AY56" i="1"/>
  <c r="BC56" i="2" s="1"/>
  <c r="AX56" i="1"/>
  <c r="BB56" i="2" s="1"/>
  <c r="AW56" i="1"/>
  <c r="BA56" i="2" s="1"/>
  <c r="AV56" i="1"/>
  <c r="AZ56" i="2" s="1"/>
  <c r="AU56" i="1"/>
  <c r="AY56" i="2" s="1"/>
  <c r="AT56" i="1"/>
  <c r="AX56" i="2" s="1"/>
  <c r="AS56" i="1"/>
  <c r="AW56" i="2" s="1"/>
  <c r="AR56" i="1"/>
  <c r="AV56" i="2" s="1"/>
  <c r="AQ56" i="1"/>
  <c r="AU56" i="2" s="1"/>
  <c r="AP56" i="1"/>
  <c r="AT56" i="2" s="1"/>
  <c r="AO56" i="1"/>
  <c r="AS56" i="2" s="1"/>
  <c r="AN56" i="1"/>
  <c r="AR56" i="2" s="1"/>
  <c r="AM56" i="1"/>
  <c r="AQ56" i="2" s="1"/>
  <c r="AL56" i="1"/>
  <c r="AP56" i="2" s="1"/>
  <c r="AK56" i="1"/>
  <c r="AO56" i="2" s="1"/>
  <c r="AJ56" i="1"/>
  <c r="AN56" i="2" s="1"/>
  <c r="AI56" i="1"/>
  <c r="AM56" i="2" s="1"/>
  <c r="AH56" i="1"/>
  <c r="AL56" i="2" s="1"/>
  <c r="AG56" i="1"/>
  <c r="AK56" i="2" s="1"/>
  <c r="AF56" i="1"/>
  <c r="AJ56" i="2" s="1"/>
  <c r="AE56" i="1"/>
  <c r="AI56" i="2" s="1"/>
  <c r="AD56" i="1"/>
  <c r="AH56" i="2" s="1"/>
  <c r="AC56" i="1"/>
  <c r="AG56" i="2" s="1"/>
  <c r="AB56" i="1"/>
  <c r="AF56" i="2" s="1"/>
  <c r="AA56" i="1"/>
  <c r="AE56" i="2" s="1"/>
  <c r="Z56" i="1"/>
  <c r="AD56" i="2" s="1"/>
  <c r="Y56" i="1"/>
  <c r="AC56" i="2" s="1"/>
  <c r="X56" i="1"/>
  <c r="AB56" i="2" s="1"/>
  <c r="W56" i="1"/>
  <c r="AA56" i="2" s="1"/>
  <c r="V56" i="1"/>
  <c r="Z56" i="2" s="1"/>
  <c r="U56" i="1"/>
  <c r="Y56" i="2" s="1"/>
  <c r="T56" i="1"/>
  <c r="X56" i="2" s="1"/>
  <c r="S56" i="1"/>
  <c r="W56" i="2" s="1"/>
  <c r="R56" i="1"/>
  <c r="V56" i="2" s="1"/>
  <c r="Q56" i="1"/>
  <c r="U56" i="2" s="1"/>
  <c r="P56" i="1"/>
  <c r="T58" i="2" s="1"/>
  <c r="O56" i="1"/>
  <c r="S58" i="2" s="1"/>
  <c r="N56" i="1"/>
  <c r="R58" i="2" s="1"/>
  <c r="M56" i="1"/>
  <c r="Q58" i="2" s="1"/>
  <c r="L56" i="1"/>
  <c r="P58" i="2" s="1"/>
  <c r="K56" i="1"/>
  <c r="O58" i="2" s="1"/>
  <c r="J56" i="1"/>
  <c r="N58" i="2" s="1"/>
  <c r="I56" i="1"/>
  <c r="M58" i="2" s="1"/>
  <c r="H56" i="1"/>
  <c r="L58" i="2" s="1"/>
  <c r="G56" i="1"/>
  <c r="K58" i="2" s="1"/>
  <c r="F56" i="1"/>
  <c r="F56" i="2" s="1"/>
  <c r="E56" i="1"/>
  <c r="E56" i="2" s="1"/>
  <c r="H56" i="2" s="1"/>
  <c r="I56" i="2" s="1"/>
  <c r="J56" i="2" s="1"/>
  <c r="D56" i="1"/>
  <c r="D56" i="2" s="1"/>
  <c r="C56" i="1"/>
  <c r="C56" i="2" s="1"/>
  <c r="B56" i="1"/>
  <c r="B56" i="2" s="1"/>
  <c r="BE55" i="1"/>
  <c r="BI55" i="2" s="1"/>
  <c r="BD55" i="1"/>
  <c r="BH55" i="2" s="1"/>
  <c r="BC55" i="1"/>
  <c r="BG55" i="2" s="1"/>
  <c r="BB55" i="1"/>
  <c r="BF55" i="2" s="1"/>
  <c r="BA55" i="1"/>
  <c r="BE55" i="2" s="1"/>
  <c r="AZ55" i="1"/>
  <c r="BD55" i="2" s="1"/>
  <c r="AY55" i="1"/>
  <c r="BC55" i="2" s="1"/>
  <c r="AX55" i="1"/>
  <c r="BB55" i="2" s="1"/>
  <c r="AW55" i="1"/>
  <c r="BA55" i="2" s="1"/>
  <c r="AV55" i="1"/>
  <c r="AZ55" i="2" s="1"/>
  <c r="AU55" i="1"/>
  <c r="AY55" i="2" s="1"/>
  <c r="AT55" i="1"/>
  <c r="AX55" i="2" s="1"/>
  <c r="AS55" i="1"/>
  <c r="AW55" i="2" s="1"/>
  <c r="AR55" i="1"/>
  <c r="AV55" i="2" s="1"/>
  <c r="AQ55" i="1"/>
  <c r="AU55" i="2" s="1"/>
  <c r="AP55" i="1"/>
  <c r="AT55" i="2" s="1"/>
  <c r="AO55" i="1"/>
  <c r="AS55" i="2" s="1"/>
  <c r="AN55" i="1"/>
  <c r="AR55" i="2" s="1"/>
  <c r="AM55" i="1"/>
  <c r="AQ55" i="2" s="1"/>
  <c r="AL55" i="1"/>
  <c r="AP55" i="2" s="1"/>
  <c r="AK55" i="1"/>
  <c r="AO55" i="2" s="1"/>
  <c r="AJ55" i="1"/>
  <c r="AN55" i="2" s="1"/>
  <c r="AI55" i="1"/>
  <c r="AM55" i="2" s="1"/>
  <c r="AH55" i="1"/>
  <c r="AL55" i="2" s="1"/>
  <c r="AG55" i="1"/>
  <c r="AK55" i="2" s="1"/>
  <c r="AF55" i="1"/>
  <c r="AJ55" i="2" s="1"/>
  <c r="AE55" i="1"/>
  <c r="AI55" i="2" s="1"/>
  <c r="AD55" i="1"/>
  <c r="AH55" i="2" s="1"/>
  <c r="AC55" i="1"/>
  <c r="AG55" i="2" s="1"/>
  <c r="AB55" i="1"/>
  <c r="AF55" i="2" s="1"/>
  <c r="AA55" i="1"/>
  <c r="AE55" i="2" s="1"/>
  <c r="Z55" i="1"/>
  <c r="AD55" i="2" s="1"/>
  <c r="Y55" i="1"/>
  <c r="AC55" i="2" s="1"/>
  <c r="X55" i="1"/>
  <c r="AB55" i="2" s="1"/>
  <c r="W55" i="1"/>
  <c r="AA55" i="2" s="1"/>
  <c r="V55" i="1"/>
  <c r="Z55" i="2" s="1"/>
  <c r="U55" i="1"/>
  <c r="Y55" i="2" s="1"/>
  <c r="T55" i="1"/>
  <c r="X55" i="2" s="1"/>
  <c r="S55" i="1"/>
  <c r="W55" i="2" s="1"/>
  <c r="R55" i="1"/>
  <c r="V55" i="2" s="1"/>
  <c r="Q55" i="1"/>
  <c r="U55" i="2" s="1"/>
  <c r="P55" i="1"/>
  <c r="T57" i="2" s="1"/>
  <c r="O55" i="1"/>
  <c r="S57" i="2" s="1"/>
  <c r="N55" i="1"/>
  <c r="R57" i="2" s="1"/>
  <c r="M55" i="1"/>
  <c r="Q57" i="2" s="1"/>
  <c r="L55" i="1"/>
  <c r="P57" i="2" s="1"/>
  <c r="K55" i="1"/>
  <c r="O57" i="2" s="1"/>
  <c r="J55" i="1"/>
  <c r="N57" i="2" s="1"/>
  <c r="I55" i="1"/>
  <c r="M57" i="2" s="1"/>
  <c r="H55" i="1"/>
  <c r="L57" i="2" s="1"/>
  <c r="G55" i="1"/>
  <c r="K57" i="2" s="1"/>
  <c r="F55" i="1"/>
  <c r="F55" i="2" s="1"/>
  <c r="E55" i="1"/>
  <c r="E55" i="2" s="1"/>
  <c r="H55" i="2" s="1"/>
  <c r="I55" i="2" s="1"/>
  <c r="J55" i="2" s="1"/>
  <c r="D55" i="1"/>
  <c r="D55" i="2" s="1"/>
  <c r="C55" i="1"/>
  <c r="C55" i="2" s="1"/>
  <c r="B55" i="1"/>
  <c r="B55" i="2" s="1"/>
  <c r="BE54" i="1"/>
  <c r="BI54" i="2" s="1"/>
  <c r="BD54" i="1"/>
  <c r="BH54" i="2" s="1"/>
  <c r="BC54" i="1"/>
  <c r="BG54" i="2" s="1"/>
  <c r="BB54" i="1"/>
  <c r="BF54" i="2" s="1"/>
  <c r="BA54" i="1"/>
  <c r="BE54" i="2" s="1"/>
  <c r="AZ54" i="1"/>
  <c r="BD54" i="2" s="1"/>
  <c r="AY54" i="1"/>
  <c r="BC54" i="2" s="1"/>
  <c r="AX54" i="1"/>
  <c r="BB54" i="2" s="1"/>
  <c r="AW54" i="1"/>
  <c r="BA54" i="2" s="1"/>
  <c r="AV54" i="1"/>
  <c r="AZ54" i="2" s="1"/>
  <c r="AU54" i="1"/>
  <c r="AY54" i="2" s="1"/>
  <c r="AT54" i="1"/>
  <c r="AX54" i="2" s="1"/>
  <c r="AS54" i="1"/>
  <c r="AW54" i="2" s="1"/>
  <c r="AR54" i="1"/>
  <c r="AV54" i="2" s="1"/>
  <c r="AQ54" i="1"/>
  <c r="AU54" i="2" s="1"/>
  <c r="AP54" i="1"/>
  <c r="AT54" i="2" s="1"/>
  <c r="AO54" i="1"/>
  <c r="AS54" i="2" s="1"/>
  <c r="AN54" i="1"/>
  <c r="AR54" i="2" s="1"/>
  <c r="AM54" i="1"/>
  <c r="AQ54" i="2" s="1"/>
  <c r="AL54" i="1"/>
  <c r="AP54" i="2" s="1"/>
  <c r="AK54" i="1"/>
  <c r="AO54" i="2" s="1"/>
  <c r="AJ54" i="1"/>
  <c r="AN54" i="2" s="1"/>
  <c r="AI54" i="1"/>
  <c r="AM54" i="2" s="1"/>
  <c r="AH54" i="1"/>
  <c r="AL54" i="2" s="1"/>
  <c r="AG54" i="1"/>
  <c r="AK54" i="2" s="1"/>
  <c r="AF54" i="1"/>
  <c r="AJ54" i="2" s="1"/>
  <c r="AE54" i="1"/>
  <c r="AI54" i="2" s="1"/>
  <c r="AD54" i="1"/>
  <c r="AH54" i="2" s="1"/>
  <c r="AC54" i="1"/>
  <c r="AG54" i="2" s="1"/>
  <c r="AB54" i="1"/>
  <c r="AF54" i="2" s="1"/>
  <c r="AA54" i="1"/>
  <c r="AE54" i="2" s="1"/>
  <c r="Z54" i="1"/>
  <c r="AD54" i="2" s="1"/>
  <c r="Y54" i="1"/>
  <c r="AC54" i="2" s="1"/>
  <c r="X54" i="1"/>
  <c r="AB54" i="2" s="1"/>
  <c r="W54" i="1"/>
  <c r="AA54" i="2" s="1"/>
  <c r="V54" i="1"/>
  <c r="Z54" i="2" s="1"/>
  <c r="U54" i="1"/>
  <c r="Y54" i="2" s="1"/>
  <c r="T54" i="1"/>
  <c r="X54" i="2" s="1"/>
  <c r="S54" i="1"/>
  <c r="W54" i="2" s="1"/>
  <c r="R54" i="1"/>
  <c r="V54" i="2" s="1"/>
  <c r="Q54" i="1"/>
  <c r="U54" i="2" s="1"/>
  <c r="P54" i="1"/>
  <c r="T56" i="2" s="1"/>
  <c r="O54" i="1"/>
  <c r="S56" i="2" s="1"/>
  <c r="N54" i="1"/>
  <c r="R56" i="2" s="1"/>
  <c r="M54" i="1"/>
  <c r="Q56" i="2" s="1"/>
  <c r="L54" i="1"/>
  <c r="P56" i="2" s="1"/>
  <c r="K54" i="1"/>
  <c r="O56" i="2" s="1"/>
  <c r="J54" i="1"/>
  <c r="N56" i="2" s="1"/>
  <c r="I54" i="1"/>
  <c r="M56" i="2" s="1"/>
  <c r="H54" i="1"/>
  <c r="L56" i="2" s="1"/>
  <c r="G54" i="1"/>
  <c r="K56" i="2" s="1"/>
  <c r="F54" i="1"/>
  <c r="F54" i="2" s="1"/>
  <c r="E54" i="1"/>
  <c r="E54" i="2" s="1"/>
  <c r="H54" i="2" s="1"/>
  <c r="I54" i="2" s="1"/>
  <c r="J54" i="2" s="1"/>
  <c r="D54" i="1"/>
  <c r="D54" i="2" s="1"/>
  <c r="C54" i="1"/>
  <c r="C54" i="2" s="1"/>
  <c r="B54" i="1"/>
  <c r="B54" i="2" s="1"/>
  <c r="BE53" i="1"/>
  <c r="BI53" i="2" s="1"/>
  <c r="BD53" i="1"/>
  <c r="BH53" i="2" s="1"/>
  <c r="BC53" i="1"/>
  <c r="BG53" i="2" s="1"/>
  <c r="BB53" i="1"/>
  <c r="BF53" i="2" s="1"/>
  <c r="BA53" i="1"/>
  <c r="BE53" i="2" s="1"/>
  <c r="AZ53" i="1"/>
  <c r="BD53" i="2" s="1"/>
  <c r="AY53" i="1"/>
  <c r="BC53" i="2" s="1"/>
  <c r="AX53" i="1"/>
  <c r="BB53" i="2" s="1"/>
  <c r="AW53" i="1"/>
  <c r="BA53" i="2" s="1"/>
  <c r="AV53" i="1"/>
  <c r="AZ53" i="2" s="1"/>
  <c r="AU53" i="1"/>
  <c r="AY53" i="2" s="1"/>
  <c r="AT53" i="1"/>
  <c r="AX53" i="2" s="1"/>
  <c r="AS53" i="1"/>
  <c r="AW53" i="2" s="1"/>
  <c r="AR53" i="1"/>
  <c r="AV53" i="2" s="1"/>
  <c r="AQ53" i="1"/>
  <c r="AU53" i="2" s="1"/>
  <c r="AP53" i="1"/>
  <c r="AT53" i="2" s="1"/>
  <c r="AO53" i="1"/>
  <c r="AS53" i="2" s="1"/>
  <c r="AN53" i="1"/>
  <c r="AR53" i="2" s="1"/>
  <c r="AM53" i="1"/>
  <c r="AQ53" i="2" s="1"/>
  <c r="AL53" i="1"/>
  <c r="AP53" i="2" s="1"/>
  <c r="AK53" i="1"/>
  <c r="AO53" i="2" s="1"/>
  <c r="AJ53" i="1"/>
  <c r="AN53" i="2" s="1"/>
  <c r="AI53" i="1"/>
  <c r="AM53" i="2" s="1"/>
  <c r="AH53" i="1"/>
  <c r="AL53" i="2" s="1"/>
  <c r="AG53" i="1"/>
  <c r="AK53" i="2" s="1"/>
  <c r="AF53" i="1"/>
  <c r="AJ53" i="2" s="1"/>
  <c r="AE53" i="1"/>
  <c r="AI53" i="2" s="1"/>
  <c r="AD53" i="1"/>
  <c r="AH53" i="2" s="1"/>
  <c r="AC53" i="1"/>
  <c r="AG53" i="2" s="1"/>
  <c r="AB53" i="1"/>
  <c r="AF53" i="2" s="1"/>
  <c r="AA53" i="1"/>
  <c r="AE53" i="2" s="1"/>
  <c r="Z53" i="1"/>
  <c r="AD53" i="2" s="1"/>
  <c r="Y53" i="1"/>
  <c r="AC53" i="2" s="1"/>
  <c r="X53" i="1"/>
  <c r="AB53" i="2" s="1"/>
  <c r="W53" i="1"/>
  <c r="AA53" i="2" s="1"/>
  <c r="V53" i="1"/>
  <c r="Z53" i="2" s="1"/>
  <c r="U53" i="1"/>
  <c r="Y53" i="2" s="1"/>
  <c r="T53" i="1"/>
  <c r="X53" i="2" s="1"/>
  <c r="S53" i="1"/>
  <c r="W53" i="2" s="1"/>
  <c r="R53" i="1"/>
  <c r="V53" i="2" s="1"/>
  <c r="Q53" i="1"/>
  <c r="U53" i="2" s="1"/>
  <c r="P53" i="1"/>
  <c r="T54" i="2" s="1"/>
  <c r="O53" i="1"/>
  <c r="S54" i="2" s="1"/>
  <c r="N53" i="1"/>
  <c r="R54" i="2" s="1"/>
  <c r="M53" i="1"/>
  <c r="Q54" i="2" s="1"/>
  <c r="L53" i="1"/>
  <c r="P54" i="2" s="1"/>
  <c r="K53" i="1"/>
  <c r="O54" i="2" s="1"/>
  <c r="J53" i="1"/>
  <c r="N54" i="2" s="1"/>
  <c r="I53" i="1"/>
  <c r="M54" i="2" s="1"/>
  <c r="H53" i="1"/>
  <c r="L54" i="2" s="1"/>
  <c r="G53" i="1"/>
  <c r="K54" i="2" s="1"/>
  <c r="F53" i="1"/>
  <c r="F53" i="2" s="1"/>
  <c r="E53" i="1"/>
  <c r="E53" i="2" s="1"/>
  <c r="H53" i="2" s="1"/>
  <c r="I53" i="2" s="1"/>
  <c r="J53" i="2" s="1"/>
  <c r="D53" i="1"/>
  <c r="D53" i="2" s="1"/>
  <c r="C53" i="1"/>
  <c r="C53" i="2" s="1"/>
  <c r="B53" i="1"/>
  <c r="B53" i="2" s="1"/>
  <c r="BE52" i="1"/>
  <c r="BI52" i="2" s="1"/>
  <c r="BD52" i="1"/>
  <c r="BH52" i="2" s="1"/>
  <c r="BC52" i="1"/>
  <c r="BG52" i="2" s="1"/>
  <c r="BB52" i="1"/>
  <c r="BF52" i="2" s="1"/>
  <c r="BA52" i="1"/>
  <c r="BE52" i="2" s="1"/>
  <c r="AZ52" i="1"/>
  <c r="BD52" i="2" s="1"/>
  <c r="AY52" i="1"/>
  <c r="BC52" i="2" s="1"/>
  <c r="AX52" i="1"/>
  <c r="BB52" i="2" s="1"/>
  <c r="AW52" i="1"/>
  <c r="BA52" i="2" s="1"/>
  <c r="AV52" i="1"/>
  <c r="AZ52" i="2" s="1"/>
  <c r="AU52" i="1"/>
  <c r="AY52" i="2" s="1"/>
  <c r="AT52" i="1"/>
  <c r="AX52" i="2" s="1"/>
  <c r="AS52" i="1"/>
  <c r="AW52" i="2" s="1"/>
  <c r="AR52" i="1"/>
  <c r="AV52" i="2" s="1"/>
  <c r="AQ52" i="1"/>
  <c r="AU52" i="2" s="1"/>
  <c r="AP52" i="1"/>
  <c r="AT52" i="2" s="1"/>
  <c r="AO52" i="1"/>
  <c r="AS52" i="2" s="1"/>
  <c r="AN52" i="1"/>
  <c r="AR52" i="2" s="1"/>
  <c r="AM52" i="1"/>
  <c r="AQ52" i="2" s="1"/>
  <c r="AL52" i="1"/>
  <c r="AP52" i="2" s="1"/>
  <c r="AK52" i="1"/>
  <c r="AO52" i="2" s="1"/>
  <c r="AJ52" i="1"/>
  <c r="AN52" i="2" s="1"/>
  <c r="AI52" i="1"/>
  <c r="AM52" i="2" s="1"/>
  <c r="AH52" i="1"/>
  <c r="AL52" i="2" s="1"/>
  <c r="AG52" i="1"/>
  <c r="AK52" i="2" s="1"/>
  <c r="AF52" i="1"/>
  <c r="AJ52" i="2" s="1"/>
  <c r="AE52" i="1"/>
  <c r="AI52" i="2" s="1"/>
  <c r="AD52" i="1"/>
  <c r="AH52" i="2" s="1"/>
  <c r="AC52" i="1"/>
  <c r="AG52" i="2" s="1"/>
  <c r="AB52" i="1"/>
  <c r="AF52" i="2" s="1"/>
  <c r="AA52" i="1"/>
  <c r="AE52" i="2" s="1"/>
  <c r="Z52" i="1"/>
  <c r="AD52" i="2" s="1"/>
  <c r="Y52" i="1"/>
  <c r="AC52" i="2" s="1"/>
  <c r="X52" i="1"/>
  <c r="AB52" i="2" s="1"/>
  <c r="W52" i="1"/>
  <c r="AA52" i="2" s="1"/>
  <c r="V52" i="1"/>
  <c r="Z52" i="2" s="1"/>
  <c r="U52" i="1"/>
  <c r="Y52" i="2" s="1"/>
  <c r="T52" i="1"/>
  <c r="X52" i="2" s="1"/>
  <c r="S52" i="1"/>
  <c r="W52" i="2" s="1"/>
  <c r="R52" i="1"/>
  <c r="V52" i="2" s="1"/>
  <c r="Q52" i="1"/>
  <c r="U52" i="2" s="1"/>
  <c r="P52" i="1"/>
  <c r="T53" i="2" s="1"/>
  <c r="O52" i="1"/>
  <c r="S53" i="2" s="1"/>
  <c r="N52" i="1"/>
  <c r="R53" i="2" s="1"/>
  <c r="M52" i="1"/>
  <c r="Q53" i="2" s="1"/>
  <c r="L52" i="1"/>
  <c r="P53" i="2" s="1"/>
  <c r="K52" i="1"/>
  <c r="O53" i="2" s="1"/>
  <c r="J52" i="1"/>
  <c r="N53" i="2" s="1"/>
  <c r="I52" i="1"/>
  <c r="M53" i="2" s="1"/>
  <c r="H52" i="1"/>
  <c r="L53" i="2" s="1"/>
  <c r="G52" i="1"/>
  <c r="K53" i="2" s="1"/>
  <c r="F52" i="1"/>
  <c r="F52" i="2" s="1"/>
  <c r="E52" i="1"/>
  <c r="E52" i="2" s="1"/>
  <c r="H52" i="2" s="1"/>
  <c r="I52" i="2" s="1"/>
  <c r="J52" i="2" s="1"/>
  <c r="D52" i="1"/>
  <c r="D52" i="2" s="1"/>
  <c r="C52" i="1"/>
  <c r="C52" i="2" s="1"/>
  <c r="B52" i="1"/>
  <c r="B52" i="2" s="1"/>
  <c r="BE51" i="1"/>
  <c r="BI51" i="2" s="1"/>
  <c r="BD51" i="1"/>
  <c r="BH51" i="2" s="1"/>
  <c r="BC51" i="1"/>
  <c r="BG51" i="2" s="1"/>
  <c r="BB51" i="1"/>
  <c r="BF51" i="2" s="1"/>
  <c r="BA51" i="1"/>
  <c r="BE51" i="2" s="1"/>
  <c r="AZ51" i="1"/>
  <c r="BD51" i="2" s="1"/>
  <c r="AY51" i="1"/>
  <c r="BC51" i="2" s="1"/>
  <c r="AX51" i="1"/>
  <c r="BB51" i="2" s="1"/>
  <c r="AW51" i="1"/>
  <c r="BA51" i="2" s="1"/>
  <c r="AV51" i="1"/>
  <c r="AZ51" i="2" s="1"/>
  <c r="AU51" i="1"/>
  <c r="AY51" i="2" s="1"/>
  <c r="AT51" i="1"/>
  <c r="AX51" i="2" s="1"/>
  <c r="AS51" i="1"/>
  <c r="AW51" i="2" s="1"/>
  <c r="AR51" i="1"/>
  <c r="AV51" i="2" s="1"/>
  <c r="AQ51" i="1"/>
  <c r="AU51" i="2" s="1"/>
  <c r="AP51" i="1"/>
  <c r="AT51" i="2" s="1"/>
  <c r="AO51" i="1"/>
  <c r="AS51" i="2" s="1"/>
  <c r="AN51" i="1"/>
  <c r="AR51" i="2" s="1"/>
  <c r="AM51" i="1"/>
  <c r="AQ51" i="2" s="1"/>
  <c r="AL51" i="1"/>
  <c r="AP51" i="2" s="1"/>
  <c r="AK51" i="1"/>
  <c r="AO51" i="2" s="1"/>
  <c r="AJ51" i="1"/>
  <c r="AN51" i="2" s="1"/>
  <c r="AI51" i="1"/>
  <c r="AM51" i="2" s="1"/>
  <c r="AH51" i="1"/>
  <c r="AL51" i="2" s="1"/>
  <c r="AG51" i="1"/>
  <c r="AK51" i="2" s="1"/>
  <c r="AF51" i="1"/>
  <c r="AJ51" i="2" s="1"/>
  <c r="AE51" i="1"/>
  <c r="AI51" i="2" s="1"/>
  <c r="AD51" i="1"/>
  <c r="AH51" i="2" s="1"/>
  <c r="AC51" i="1"/>
  <c r="AG51" i="2" s="1"/>
  <c r="AB51" i="1"/>
  <c r="AF51" i="2" s="1"/>
  <c r="AA51" i="1"/>
  <c r="AE51" i="2" s="1"/>
  <c r="Z51" i="1"/>
  <c r="AD51" i="2" s="1"/>
  <c r="Y51" i="1"/>
  <c r="AC51" i="2" s="1"/>
  <c r="X51" i="1"/>
  <c r="AB51" i="2" s="1"/>
  <c r="W51" i="1"/>
  <c r="AA51" i="2" s="1"/>
  <c r="V51" i="1"/>
  <c r="Z51" i="2" s="1"/>
  <c r="U51" i="1"/>
  <c r="Y51" i="2" s="1"/>
  <c r="T51" i="1"/>
  <c r="X51" i="2" s="1"/>
  <c r="S51" i="1"/>
  <c r="W51" i="2" s="1"/>
  <c r="R51" i="1"/>
  <c r="V51" i="2" s="1"/>
  <c r="Q51" i="1"/>
  <c r="U51" i="2" s="1"/>
  <c r="P51" i="1"/>
  <c r="T52" i="2" s="1"/>
  <c r="O51" i="1"/>
  <c r="S52" i="2" s="1"/>
  <c r="N51" i="1"/>
  <c r="R52" i="2" s="1"/>
  <c r="M51" i="1"/>
  <c r="Q52" i="2" s="1"/>
  <c r="L51" i="1"/>
  <c r="P52" i="2" s="1"/>
  <c r="K51" i="1"/>
  <c r="O52" i="2" s="1"/>
  <c r="J51" i="1"/>
  <c r="N52" i="2" s="1"/>
  <c r="I51" i="1"/>
  <c r="M52" i="2" s="1"/>
  <c r="H51" i="1"/>
  <c r="L52" i="2" s="1"/>
  <c r="G51" i="1"/>
  <c r="K52" i="2" s="1"/>
  <c r="F51" i="1"/>
  <c r="F51" i="2" s="1"/>
  <c r="E51" i="1"/>
  <c r="E51" i="2" s="1"/>
  <c r="H51" i="2" s="1"/>
  <c r="I51" i="2" s="1"/>
  <c r="J51" i="2" s="1"/>
  <c r="D51" i="1"/>
  <c r="D51" i="2" s="1"/>
  <c r="C51" i="1"/>
  <c r="C51" i="2" s="1"/>
  <c r="B51" i="1"/>
  <c r="B51" i="2" s="1"/>
  <c r="BE50" i="1"/>
  <c r="BI50" i="2" s="1"/>
  <c r="BD50" i="1"/>
  <c r="BH50" i="2" s="1"/>
  <c r="BC50" i="1"/>
  <c r="BG50" i="2" s="1"/>
  <c r="BB50" i="1"/>
  <c r="BF50" i="2" s="1"/>
  <c r="BA50" i="1"/>
  <c r="BE50" i="2" s="1"/>
  <c r="AZ50" i="1"/>
  <c r="BD50" i="2" s="1"/>
  <c r="AY50" i="1"/>
  <c r="BC50" i="2" s="1"/>
  <c r="AX50" i="1"/>
  <c r="BB50" i="2" s="1"/>
  <c r="AW50" i="1"/>
  <c r="BA50" i="2" s="1"/>
  <c r="AV50" i="1"/>
  <c r="AZ50" i="2" s="1"/>
  <c r="AU50" i="1"/>
  <c r="AY50" i="2" s="1"/>
  <c r="AT50" i="1"/>
  <c r="AX50" i="2" s="1"/>
  <c r="AS50" i="1"/>
  <c r="AW50" i="2" s="1"/>
  <c r="AR50" i="1"/>
  <c r="AV50" i="2" s="1"/>
  <c r="AQ50" i="1"/>
  <c r="AU50" i="2" s="1"/>
  <c r="AP50" i="1"/>
  <c r="AT50" i="2" s="1"/>
  <c r="AO50" i="1"/>
  <c r="AS50" i="2" s="1"/>
  <c r="AN50" i="1"/>
  <c r="AR50" i="2" s="1"/>
  <c r="AM50" i="1"/>
  <c r="AQ50" i="2" s="1"/>
  <c r="AL50" i="1"/>
  <c r="AP50" i="2" s="1"/>
  <c r="AK50" i="1"/>
  <c r="AO50" i="2" s="1"/>
  <c r="AJ50" i="1"/>
  <c r="AN50" i="2" s="1"/>
  <c r="AI50" i="1"/>
  <c r="AM50" i="2" s="1"/>
  <c r="AH50" i="1"/>
  <c r="AL50" i="2" s="1"/>
  <c r="AG50" i="1"/>
  <c r="AK50" i="2" s="1"/>
  <c r="AF50" i="1"/>
  <c r="AJ50" i="2" s="1"/>
  <c r="AE50" i="1"/>
  <c r="AI50" i="2" s="1"/>
  <c r="AD50" i="1"/>
  <c r="AH50" i="2" s="1"/>
  <c r="AC50" i="1"/>
  <c r="AG50" i="2" s="1"/>
  <c r="AB50" i="1"/>
  <c r="AF50" i="2" s="1"/>
  <c r="AA50" i="1"/>
  <c r="AE50" i="2" s="1"/>
  <c r="Z50" i="1"/>
  <c r="AD50" i="2" s="1"/>
  <c r="Y50" i="1"/>
  <c r="AC50" i="2" s="1"/>
  <c r="X50" i="1"/>
  <c r="AB50" i="2" s="1"/>
  <c r="W50" i="1"/>
  <c r="AA50" i="2" s="1"/>
  <c r="V50" i="1"/>
  <c r="Z50" i="2" s="1"/>
  <c r="U50" i="1"/>
  <c r="Y50" i="2" s="1"/>
  <c r="T50" i="1"/>
  <c r="X50" i="2" s="1"/>
  <c r="S50" i="1"/>
  <c r="W50" i="2" s="1"/>
  <c r="R50" i="1"/>
  <c r="V50" i="2" s="1"/>
  <c r="Q50" i="1"/>
  <c r="U50" i="2" s="1"/>
  <c r="P50" i="1"/>
  <c r="T51" i="2" s="1"/>
  <c r="O50" i="1"/>
  <c r="S51" i="2" s="1"/>
  <c r="N50" i="1"/>
  <c r="R51" i="2" s="1"/>
  <c r="M50" i="1"/>
  <c r="Q51" i="2" s="1"/>
  <c r="L50" i="1"/>
  <c r="P51" i="2" s="1"/>
  <c r="K50" i="1"/>
  <c r="O51" i="2" s="1"/>
  <c r="J50" i="1"/>
  <c r="N51" i="2" s="1"/>
  <c r="I50" i="1"/>
  <c r="M51" i="2" s="1"/>
  <c r="H50" i="1"/>
  <c r="L51" i="2" s="1"/>
  <c r="G50" i="1"/>
  <c r="K51" i="2" s="1"/>
  <c r="F50" i="1"/>
  <c r="F50" i="2" s="1"/>
  <c r="E50" i="1"/>
  <c r="E50" i="2" s="1"/>
  <c r="H50" i="2" s="1"/>
  <c r="I50" i="2" s="1"/>
  <c r="J50" i="2" s="1"/>
  <c r="D50" i="1"/>
  <c r="D50" i="2" s="1"/>
  <c r="C50" i="1"/>
  <c r="C50" i="2" s="1"/>
  <c r="B50" i="1"/>
  <c r="B50" i="2" s="1"/>
  <c r="BE49" i="1"/>
  <c r="BI49" i="2" s="1"/>
  <c r="BD49" i="1"/>
  <c r="BH49" i="2" s="1"/>
  <c r="BC49" i="1"/>
  <c r="BG49" i="2" s="1"/>
  <c r="BB49" i="1"/>
  <c r="BF49" i="2" s="1"/>
  <c r="BA49" i="1"/>
  <c r="BE49" i="2" s="1"/>
  <c r="AZ49" i="1"/>
  <c r="BD49" i="2" s="1"/>
  <c r="AY49" i="1"/>
  <c r="BC49" i="2" s="1"/>
  <c r="AX49" i="1"/>
  <c r="BB49" i="2" s="1"/>
  <c r="AW49" i="1"/>
  <c r="BA49" i="2" s="1"/>
  <c r="AV49" i="1"/>
  <c r="AZ49" i="2" s="1"/>
  <c r="AU49" i="1"/>
  <c r="AY49" i="2" s="1"/>
  <c r="AT49" i="1"/>
  <c r="AX49" i="2" s="1"/>
  <c r="AS49" i="1"/>
  <c r="AW49" i="2" s="1"/>
  <c r="AR49" i="1"/>
  <c r="AV49" i="2" s="1"/>
  <c r="AQ49" i="1"/>
  <c r="AU49" i="2" s="1"/>
  <c r="AP49" i="1"/>
  <c r="AT49" i="2" s="1"/>
  <c r="AO49" i="1"/>
  <c r="AS49" i="2" s="1"/>
  <c r="AN49" i="1"/>
  <c r="AR49" i="2" s="1"/>
  <c r="AM49" i="1"/>
  <c r="AQ49" i="2" s="1"/>
  <c r="AL49" i="1"/>
  <c r="AP49" i="2" s="1"/>
  <c r="AK49" i="1"/>
  <c r="AO49" i="2" s="1"/>
  <c r="AJ49" i="1"/>
  <c r="AN49" i="2" s="1"/>
  <c r="AI49" i="1"/>
  <c r="AM49" i="2" s="1"/>
  <c r="AH49" i="1"/>
  <c r="AL49" i="2" s="1"/>
  <c r="AG49" i="1"/>
  <c r="AK49" i="2" s="1"/>
  <c r="AF49" i="1"/>
  <c r="AJ49" i="2" s="1"/>
  <c r="AE49" i="1"/>
  <c r="AI49" i="2" s="1"/>
  <c r="AD49" i="1"/>
  <c r="AH49" i="2" s="1"/>
  <c r="AC49" i="1"/>
  <c r="AG49" i="2" s="1"/>
  <c r="AB49" i="1"/>
  <c r="AF49" i="2" s="1"/>
  <c r="AA49" i="1"/>
  <c r="AE49" i="2" s="1"/>
  <c r="Z49" i="1"/>
  <c r="AD49" i="2" s="1"/>
  <c r="Y49" i="1"/>
  <c r="AC49" i="2" s="1"/>
  <c r="X49" i="1"/>
  <c r="AB49" i="2" s="1"/>
  <c r="W49" i="1"/>
  <c r="AA49" i="2" s="1"/>
  <c r="V49" i="1"/>
  <c r="Z49" i="2" s="1"/>
  <c r="U49" i="1"/>
  <c r="Y49" i="2" s="1"/>
  <c r="T49" i="1"/>
  <c r="X49" i="2" s="1"/>
  <c r="S49" i="1"/>
  <c r="W49" i="2" s="1"/>
  <c r="R49" i="1"/>
  <c r="V49" i="2" s="1"/>
  <c r="Q49" i="1"/>
  <c r="U49" i="2" s="1"/>
  <c r="P49" i="1"/>
  <c r="T50" i="2" s="1"/>
  <c r="O49" i="1"/>
  <c r="S50" i="2" s="1"/>
  <c r="N49" i="1"/>
  <c r="R50" i="2" s="1"/>
  <c r="M49" i="1"/>
  <c r="Q50" i="2" s="1"/>
  <c r="L49" i="1"/>
  <c r="P50" i="2" s="1"/>
  <c r="K49" i="1"/>
  <c r="O50" i="2" s="1"/>
  <c r="J49" i="1"/>
  <c r="N50" i="2" s="1"/>
  <c r="I49" i="1"/>
  <c r="M50" i="2" s="1"/>
  <c r="H49" i="1"/>
  <c r="L50" i="2" s="1"/>
  <c r="G49" i="1"/>
  <c r="K50" i="2" s="1"/>
  <c r="F49" i="1"/>
  <c r="F49" i="2" s="1"/>
  <c r="E49" i="1"/>
  <c r="E49" i="2" s="1"/>
  <c r="H49" i="2" s="1"/>
  <c r="I49" i="2" s="1"/>
  <c r="J49" i="2" s="1"/>
  <c r="D49" i="1"/>
  <c r="D49" i="2" s="1"/>
  <c r="C49" i="1"/>
  <c r="C49" i="2" s="1"/>
  <c r="B49" i="1"/>
  <c r="B49" i="2" s="1"/>
  <c r="BE48" i="1"/>
  <c r="BI48" i="2" s="1"/>
  <c r="BD48" i="1"/>
  <c r="BH48" i="2" s="1"/>
  <c r="BC48" i="1"/>
  <c r="BG48" i="2" s="1"/>
  <c r="BB48" i="1"/>
  <c r="BF48" i="2" s="1"/>
  <c r="BA48" i="1"/>
  <c r="BE48" i="2" s="1"/>
  <c r="AZ48" i="1"/>
  <c r="BD48" i="2" s="1"/>
  <c r="AY48" i="1"/>
  <c r="BC48" i="2" s="1"/>
  <c r="AX48" i="1"/>
  <c r="BB48" i="2" s="1"/>
  <c r="AW48" i="1"/>
  <c r="BA48" i="2" s="1"/>
  <c r="AV48" i="1"/>
  <c r="AZ48" i="2" s="1"/>
  <c r="AU48" i="1"/>
  <c r="AY48" i="2" s="1"/>
  <c r="AT48" i="1"/>
  <c r="AX48" i="2" s="1"/>
  <c r="AS48" i="1"/>
  <c r="AW48" i="2" s="1"/>
  <c r="AR48" i="1"/>
  <c r="AV48" i="2" s="1"/>
  <c r="AQ48" i="1"/>
  <c r="AU48" i="2" s="1"/>
  <c r="AP48" i="1"/>
  <c r="AT48" i="2" s="1"/>
  <c r="AO48" i="1"/>
  <c r="AS48" i="2" s="1"/>
  <c r="AN48" i="1"/>
  <c r="AR48" i="2" s="1"/>
  <c r="AM48" i="1"/>
  <c r="AQ48" i="2" s="1"/>
  <c r="AL48" i="1"/>
  <c r="AP48" i="2" s="1"/>
  <c r="AK48" i="1"/>
  <c r="AO48" i="2" s="1"/>
  <c r="AJ48" i="1"/>
  <c r="AN48" i="2" s="1"/>
  <c r="AI48" i="1"/>
  <c r="AM48" i="2" s="1"/>
  <c r="AH48" i="1"/>
  <c r="AL48" i="2" s="1"/>
  <c r="AG48" i="1"/>
  <c r="AK48" i="2" s="1"/>
  <c r="AF48" i="1"/>
  <c r="AJ48" i="2" s="1"/>
  <c r="AE48" i="1"/>
  <c r="AI48" i="2" s="1"/>
  <c r="AD48" i="1"/>
  <c r="AH48" i="2" s="1"/>
  <c r="AC48" i="1"/>
  <c r="AG48" i="2" s="1"/>
  <c r="AB48" i="1"/>
  <c r="AF48" i="2" s="1"/>
  <c r="AA48" i="1"/>
  <c r="AE48" i="2" s="1"/>
  <c r="Z48" i="1"/>
  <c r="AD48" i="2" s="1"/>
  <c r="Y48" i="1"/>
  <c r="AC48" i="2" s="1"/>
  <c r="X48" i="1"/>
  <c r="AB48" i="2" s="1"/>
  <c r="W48" i="1"/>
  <c r="AA48" i="2" s="1"/>
  <c r="V48" i="1"/>
  <c r="Z48" i="2" s="1"/>
  <c r="U48" i="1"/>
  <c r="Y48" i="2" s="1"/>
  <c r="T48" i="1"/>
  <c r="X48" i="2" s="1"/>
  <c r="S48" i="1"/>
  <c r="W48" i="2" s="1"/>
  <c r="R48" i="1"/>
  <c r="V48" i="2" s="1"/>
  <c r="Q48" i="1"/>
  <c r="U48" i="2" s="1"/>
  <c r="P48" i="1"/>
  <c r="O48" i="1"/>
  <c r="N48" i="1"/>
  <c r="M48" i="1"/>
  <c r="L48" i="1"/>
  <c r="K48" i="1"/>
  <c r="J48" i="1"/>
  <c r="I48" i="1"/>
  <c r="H48" i="1"/>
  <c r="G48" i="1"/>
  <c r="F48" i="1"/>
  <c r="F48" i="2" s="1"/>
  <c r="E48" i="1"/>
  <c r="E48" i="2" s="1"/>
  <c r="H48" i="2" s="1"/>
  <c r="I48" i="2" s="1"/>
  <c r="J48" i="2" s="1"/>
  <c r="D48" i="1"/>
  <c r="D48" i="2" s="1"/>
  <c r="C48" i="1"/>
  <c r="C48" i="2" s="1"/>
  <c r="B48" i="1"/>
  <c r="B48" i="2" s="1"/>
  <c r="BE47" i="1"/>
  <c r="BI47" i="2" s="1"/>
  <c r="BD47" i="1"/>
  <c r="BH47" i="2" s="1"/>
  <c r="BC47" i="1"/>
  <c r="BG47" i="2" s="1"/>
  <c r="BB47" i="1"/>
  <c r="BF47" i="2" s="1"/>
  <c r="BA47" i="1"/>
  <c r="BE47" i="2" s="1"/>
  <c r="AZ47" i="1"/>
  <c r="BD47" i="2" s="1"/>
  <c r="AY47" i="1"/>
  <c r="BC47" i="2" s="1"/>
  <c r="AX47" i="1"/>
  <c r="BB47" i="2" s="1"/>
  <c r="AW47" i="1"/>
  <c r="BA47" i="2" s="1"/>
  <c r="AV47" i="1"/>
  <c r="AZ47" i="2" s="1"/>
  <c r="AU47" i="1"/>
  <c r="AY47" i="2" s="1"/>
  <c r="AT47" i="1"/>
  <c r="AX47" i="2" s="1"/>
  <c r="AS47" i="1"/>
  <c r="AW47" i="2" s="1"/>
  <c r="AR47" i="1"/>
  <c r="AV47" i="2" s="1"/>
  <c r="AQ47" i="1"/>
  <c r="AU47" i="2" s="1"/>
  <c r="AP47" i="1"/>
  <c r="AT47" i="2" s="1"/>
  <c r="AO47" i="1"/>
  <c r="AS47" i="2" s="1"/>
  <c r="AN47" i="1"/>
  <c r="AR47" i="2" s="1"/>
  <c r="AM47" i="1"/>
  <c r="AQ47" i="2" s="1"/>
  <c r="AL47" i="1"/>
  <c r="AP47" i="2" s="1"/>
  <c r="AK47" i="1"/>
  <c r="AO47" i="2" s="1"/>
  <c r="AJ47" i="1"/>
  <c r="AN47" i="2" s="1"/>
  <c r="AI47" i="1"/>
  <c r="AM47" i="2" s="1"/>
  <c r="AH47" i="1"/>
  <c r="AL47" i="2" s="1"/>
  <c r="AG47" i="1"/>
  <c r="AK47" i="2" s="1"/>
  <c r="AF47" i="1"/>
  <c r="AJ47" i="2" s="1"/>
  <c r="AE47" i="1"/>
  <c r="AI47" i="2" s="1"/>
  <c r="AD47" i="1"/>
  <c r="AH47" i="2" s="1"/>
  <c r="AC47" i="1"/>
  <c r="AG47" i="2" s="1"/>
  <c r="AB47" i="1"/>
  <c r="AF47" i="2" s="1"/>
  <c r="AA47" i="1"/>
  <c r="AE47" i="2" s="1"/>
  <c r="Z47" i="1"/>
  <c r="AD47" i="2" s="1"/>
  <c r="Y47" i="1"/>
  <c r="AC47" i="2" s="1"/>
  <c r="X47" i="1"/>
  <c r="AB47" i="2" s="1"/>
  <c r="W47" i="1"/>
  <c r="AA47" i="2" s="1"/>
  <c r="V47" i="1"/>
  <c r="Z47" i="2" s="1"/>
  <c r="U47" i="1"/>
  <c r="Y47" i="2" s="1"/>
  <c r="T47" i="1"/>
  <c r="X47" i="2" s="1"/>
  <c r="S47" i="1"/>
  <c r="W47" i="2" s="1"/>
  <c r="R47" i="1"/>
  <c r="V47" i="2" s="1"/>
  <c r="Q47" i="1"/>
  <c r="U47" i="2" s="1"/>
  <c r="P47" i="1"/>
  <c r="T49" i="2" s="1"/>
  <c r="O47" i="1"/>
  <c r="S49" i="2" s="1"/>
  <c r="N47" i="1"/>
  <c r="R49" i="2" s="1"/>
  <c r="M47" i="1"/>
  <c r="Q49" i="2" s="1"/>
  <c r="L47" i="1"/>
  <c r="P49" i="2" s="1"/>
  <c r="K47" i="1"/>
  <c r="O49" i="2" s="1"/>
  <c r="J47" i="1"/>
  <c r="N49" i="2" s="1"/>
  <c r="I47" i="1"/>
  <c r="M49" i="2" s="1"/>
  <c r="H47" i="1"/>
  <c r="L49" i="2" s="1"/>
  <c r="G47" i="1"/>
  <c r="K49" i="2" s="1"/>
  <c r="F47" i="1"/>
  <c r="F47" i="2" s="1"/>
  <c r="E47" i="1"/>
  <c r="E47" i="2" s="1"/>
  <c r="H47" i="2" s="1"/>
  <c r="I47" i="2" s="1"/>
  <c r="J47" i="2" s="1"/>
  <c r="D47" i="1"/>
  <c r="D47" i="2" s="1"/>
  <c r="C47" i="1"/>
  <c r="C47" i="2" s="1"/>
  <c r="B47" i="1"/>
  <c r="B47" i="2" s="1"/>
  <c r="BE46" i="1"/>
  <c r="BI46" i="2" s="1"/>
  <c r="BD46" i="1"/>
  <c r="BH46" i="2" s="1"/>
  <c r="BC46" i="1"/>
  <c r="BG46" i="2" s="1"/>
  <c r="BB46" i="1"/>
  <c r="BF46" i="2" s="1"/>
  <c r="BA46" i="1"/>
  <c r="BE46" i="2" s="1"/>
  <c r="AZ46" i="1"/>
  <c r="BD46" i="2" s="1"/>
  <c r="AY46" i="1"/>
  <c r="BC46" i="2" s="1"/>
  <c r="AX46" i="1"/>
  <c r="BB46" i="2" s="1"/>
  <c r="AW46" i="1"/>
  <c r="BA46" i="2" s="1"/>
  <c r="AV46" i="1"/>
  <c r="AZ46" i="2" s="1"/>
  <c r="AU46" i="1"/>
  <c r="AY46" i="2" s="1"/>
  <c r="AT46" i="1"/>
  <c r="AX46" i="2" s="1"/>
  <c r="AS46" i="1"/>
  <c r="AW46" i="2" s="1"/>
  <c r="AR46" i="1"/>
  <c r="AV46" i="2" s="1"/>
  <c r="AQ46" i="1"/>
  <c r="AU46" i="2" s="1"/>
  <c r="AP46" i="1"/>
  <c r="AT46" i="2" s="1"/>
  <c r="AO46" i="1"/>
  <c r="AS46" i="2" s="1"/>
  <c r="AN46" i="1"/>
  <c r="AR46" i="2" s="1"/>
  <c r="AM46" i="1"/>
  <c r="AQ46" i="2" s="1"/>
  <c r="AL46" i="1"/>
  <c r="AP46" i="2" s="1"/>
  <c r="AK46" i="1"/>
  <c r="AO46" i="2" s="1"/>
  <c r="AJ46" i="1"/>
  <c r="AN46" i="2" s="1"/>
  <c r="AI46" i="1"/>
  <c r="AM46" i="2" s="1"/>
  <c r="AH46" i="1"/>
  <c r="AL46" i="2" s="1"/>
  <c r="AG46" i="1"/>
  <c r="AK46" i="2" s="1"/>
  <c r="AF46" i="1"/>
  <c r="AJ46" i="2" s="1"/>
  <c r="AE46" i="1"/>
  <c r="AI46" i="2" s="1"/>
  <c r="AD46" i="1"/>
  <c r="AH46" i="2" s="1"/>
  <c r="AC46" i="1"/>
  <c r="AG46" i="2" s="1"/>
  <c r="AB46" i="1"/>
  <c r="AF46" i="2" s="1"/>
  <c r="AA46" i="1"/>
  <c r="AE46" i="2" s="1"/>
  <c r="Z46" i="1"/>
  <c r="AD46" i="2" s="1"/>
  <c r="Y46" i="1"/>
  <c r="AC46" i="2" s="1"/>
  <c r="X46" i="1"/>
  <c r="AB46" i="2" s="1"/>
  <c r="W46" i="1"/>
  <c r="AA46" i="2" s="1"/>
  <c r="V46" i="1"/>
  <c r="Z46" i="2" s="1"/>
  <c r="U46" i="1"/>
  <c r="Y46" i="2" s="1"/>
  <c r="T46" i="1"/>
  <c r="X46" i="2" s="1"/>
  <c r="S46" i="1"/>
  <c r="W46" i="2" s="1"/>
  <c r="R46" i="1"/>
  <c r="V46" i="2" s="1"/>
  <c r="Q46" i="1"/>
  <c r="U46" i="2" s="1"/>
  <c r="P46" i="1"/>
  <c r="T48" i="2" s="1"/>
  <c r="O46" i="1"/>
  <c r="S48" i="2" s="1"/>
  <c r="N46" i="1"/>
  <c r="R48" i="2" s="1"/>
  <c r="M46" i="1"/>
  <c r="Q48" i="2" s="1"/>
  <c r="L46" i="1"/>
  <c r="P48" i="2" s="1"/>
  <c r="K46" i="1"/>
  <c r="O48" i="2" s="1"/>
  <c r="J46" i="1"/>
  <c r="N48" i="2" s="1"/>
  <c r="I46" i="1"/>
  <c r="M48" i="2" s="1"/>
  <c r="H46" i="1"/>
  <c r="L48" i="2" s="1"/>
  <c r="G46" i="1"/>
  <c r="K48" i="2" s="1"/>
  <c r="F46" i="1"/>
  <c r="F46" i="2" s="1"/>
  <c r="E46" i="1"/>
  <c r="E46" i="2" s="1"/>
  <c r="H46" i="2" s="1"/>
  <c r="I46" i="2" s="1"/>
  <c r="J46" i="2" s="1"/>
  <c r="D46" i="1"/>
  <c r="D46" i="2" s="1"/>
  <c r="C46" i="1"/>
  <c r="C46" i="2" s="1"/>
  <c r="B46" i="1"/>
  <c r="B46" i="2" s="1"/>
  <c r="BE45" i="1"/>
  <c r="BI45" i="2" s="1"/>
  <c r="BD45" i="1"/>
  <c r="BH45" i="2" s="1"/>
  <c r="BC45" i="1"/>
  <c r="BG45" i="2" s="1"/>
  <c r="BB45" i="1"/>
  <c r="BF45" i="2" s="1"/>
  <c r="BA45" i="1"/>
  <c r="BE45" i="2" s="1"/>
  <c r="AZ45" i="1"/>
  <c r="BD45" i="2" s="1"/>
  <c r="AY45" i="1"/>
  <c r="BC45" i="2" s="1"/>
  <c r="AX45" i="1"/>
  <c r="BB45" i="2" s="1"/>
  <c r="AW45" i="1"/>
  <c r="BA45" i="2" s="1"/>
  <c r="AV45" i="1"/>
  <c r="AZ45" i="2" s="1"/>
  <c r="AU45" i="1"/>
  <c r="AY45" i="2" s="1"/>
  <c r="AT45" i="1"/>
  <c r="AX45" i="2" s="1"/>
  <c r="AS45" i="1"/>
  <c r="AW45" i="2" s="1"/>
  <c r="AR45" i="1"/>
  <c r="AV45" i="2" s="1"/>
  <c r="AQ45" i="1"/>
  <c r="AU45" i="2" s="1"/>
  <c r="AP45" i="1"/>
  <c r="AT45" i="2" s="1"/>
  <c r="AO45" i="1"/>
  <c r="AS45" i="2" s="1"/>
  <c r="AN45" i="1"/>
  <c r="AR45" i="2" s="1"/>
  <c r="AM45" i="1"/>
  <c r="AQ45" i="2" s="1"/>
  <c r="AL45" i="1"/>
  <c r="AP45" i="2" s="1"/>
  <c r="AK45" i="1"/>
  <c r="AO45" i="2" s="1"/>
  <c r="AJ45" i="1"/>
  <c r="AN45" i="2" s="1"/>
  <c r="AI45" i="1"/>
  <c r="AM45" i="2" s="1"/>
  <c r="AH45" i="1"/>
  <c r="AL45" i="2" s="1"/>
  <c r="AG45" i="1"/>
  <c r="AK45" i="2" s="1"/>
  <c r="AF45" i="1"/>
  <c r="AJ45" i="2" s="1"/>
  <c r="AE45" i="1"/>
  <c r="AI45" i="2" s="1"/>
  <c r="AD45" i="1"/>
  <c r="AH45" i="2" s="1"/>
  <c r="AC45" i="1"/>
  <c r="AG45" i="2" s="1"/>
  <c r="AB45" i="1"/>
  <c r="AF45" i="2" s="1"/>
  <c r="AA45" i="1"/>
  <c r="AE45" i="2" s="1"/>
  <c r="Z45" i="1"/>
  <c r="AD45" i="2" s="1"/>
  <c r="Y45" i="1"/>
  <c r="AC45" i="2" s="1"/>
  <c r="X45" i="1"/>
  <c r="AB45" i="2" s="1"/>
  <c r="W45" i="1"/>
  <c r="AA45" i="2" s="1"/>
  <c r="V45" i="1"/>
  <c r="Z45" i="2" s="1"/>
  <c r="U45" i="1"/>
  <c r="Y45" i="2" s="1"/>
  <c r="T45" i="1"/>
  <c r="X45" i="2" s="1"/>
  <c r="S45" i="1"/>
  <c r="W45" i="2" s="1"/>
  <c r="R45" i="1"/>
  <c r="V45" i="2" s="1"/>
  <c r="Q45" i="1"/>
  <c r="U45" i="2" s="1"/>
  <c r="P45" i="1"/>
  <c r="T47" i="2" s="1"/>
  <c r="O45" i="1"/>
  <c r="S47" i="2" s="1"/>
  <c r="N45" i="1"/>
  <c r="R47" i="2" s="1"/>
  <c r="M45" i="1"/>
  <c r="Q47" i="2" s="1"/>
  <c r="L45" i="1"/>
  <c r="P47" i="2" s="1"/>
  <c r="K45" i="1"/>
  <c r="O47" i="2" s="1"/>
  <c r="J45" i="1"/>
  <c r="N47" i="2" s="1"/>
  <c r="I45" i="1"/>
  <c r="M47" i="2" s="1"/>
  <c r="H45" i="1"/>
  <c r="L47" i="2" s="1"/>
  <c r="G45" i="1"/>
  <c r="K47" i="2" s="1"/>
  <c r="F45" i="1"/>
  <c r="F45" i="2" s="1"/>
  <c r="E45" i="1"/>
  <c r="E45" i="2" s="1"/>
  <c r="H45" i="2" s="1"/>
  <c r="I45" i="2" s="1"/>
  <c r="J45" i="2" s="1"/>
  <c r="D45" i="1"/>
  <c r="D45" i="2" s="1"/>
  <c r="C45" i="1"/>
  <c r="C45" i="2" s="1"/>
  <c r="B45" i="1"/>
  <c r="B45" i="2" s="1"/>
  <c r="BE44" i="1"/>
  <c r="BI44" i="2" s="1"/>
  <c r="BD44" i="1"/>
  <c r="BH44" i="2" s="1"/>
  <c r="BC44" i="1"/>
  <c r="BG44" i="2" s="1"/>
  <c r="BB44" i="1"/>
  <c r="BF44" i="2" s="1"/>
  <c r="BA44" i="1"/>
  <c r="BE44" i="2" s="1"/>
  <c r="AZ44" i="1"/>
  <c r="BD44" i="2" s="1"/>
  <c r="AY44" i="1"/>
  <c r="BC44" i="2" s="1"/>
  <c r="AX44" i="1"/>
  <c r="BB44" i="2" s="1"/>
  <c r="AW44" i="1"/>
  <c r="BA44" i="2" s="1"/>
  <c r="AV44" i="1"/>
  <c r="AZ44" i="2" s="1"/>
  <c r="AU44" i="1"/>
  <c r="AY44" i="2" s="1"/>
  <c r="AT44" i="1"/>
  <c r="AX44" i="2" s="1"/>
  <c r="AS44" i="1"/>
  <c r="AW44" i="2" s="1"/>
  <c r="AR44" i="1"/>
  <c r="AV44" i="2" s="1"/>
  <c r="AQ44" i="1"/>
  <c r="AU44" i="2" s="1"/>
  <c r="AP44" i="1"/>
  <c r="AT44" i="2" s="1"/>
  <c r="AO44" i="1"/>
  <c r="AS44" i="2" s="1"/>
  <c r="AN44" i="1"/>
  <c r="AR44" i="2" s="1"/>
  <c r="AM44" i="1"/>
  <c r="AQ44" i="2" s="1"/>
  <c r="AL44" i="1"/>
  <c r="AP44" i="2" s="1"/>
  <c r="AK44" i="1"/>
  <c r="AO44" i="2" s="1"/>
  <c r="AJ44" i="1"/>
  <c r="AN44" i="2" s="1"/>
  <c r="AI44" i="1"/>
  <c r="AM44" i="2" s="1"/>
  <c r="AH44" i="1"/>
  <c r="AL44" i="2" s="1"/>
  <c r="AG44" i="1"/>
  <c r="AK44" i="2" s="1"/>
  <c r="AF44" i="1"/>
  <c r="AJ44" i="2" s="1"/>
  <c r="AE44" i="1"/>
  <c r="AI44" i="2" s="1"/>
  <c r="AD44" i="1"/>
  <c r="AH44" i="2" s="1"/>
  <c r="AC44" i="1"/>
  <c r="AG44" i="2" s="1"/>
  <c r="AB44" i="1"/>
  <c r="AF44" i="2" s="1"/>
  <c r="AA44" i="1"/>
  <c r="AE44" i="2" s="1"/>
  <c r="Z44" i="1"/>
  <c r="AD44" i="2" s="1"/>
  <c r="Y44" i="1"/>
  <c r="AC44" i="2" s="1"/>
  <c r="X44" i="1"/>
  <c r="AB44" i="2" s="1"/>
  <c r="W44" i="1"/>
  <c r="AA44" i="2" s="1"/>
  <c r="V44" i="1"/>
  <c r="Z44" i="2" s="1"/>
  <c r="U44" i="1"/>
  <c r="Y44" i="2" s="1"/>
  <c r="T44" i="1"/>
  <c r="X44" i="2" s="1"/>
  <c r="S44" i="1"/>
  <c r="W44" i="2" s="1"/>
  <c r="R44" i="1"/>
  <c r="V44" i="2" s="1"/>
  <c r="Q44" i="1"/>
  <c r="U44" i="2" s="1"/>
  <c r="P44" i="1"/>
  <c r="T46" i="2" s="1"/>
  <c r="O44" i="1"/>
  <c r="S46" i="2" s="1"/>
  <c r="N44" i="1"/>
  <c r="R46" i="2" s="1"/>
  <c r="M44" i="1"/>
  <c r="Q46" i="2" s="1"/>
  <c r="L44" i="1"/>
  <c r="P46" i="2" s="1"/>
  <c r="K44" i="1"/>
  <c r="O46" i="2" s="1"/>
  <c r="J44" i="1"/>
  <c r="N46" i="2" s="1"/>
  <c r="I44" i="1"/>
  <c r="M46" i="2" s="1"/>
  <c r="H44" i="1"/>
  <c r="L46" i="2" s="1"/>
  <c r="G44" i="1"/>
  <c r="K46" i="2" s="1"/>
  <c r="F44" i="1"/>
  <c r="F44" i="2" s="1"/>
  <c r="E44" i="1"/>
  <c r="E44" i="2" s="1"/>
  <c r="H44" i="2" s="1"/>
  <c r="I44" i="2" s="1"/>
  <c r="J44" i="2" s="1"/>
  <c r="D44" i="1"/>
  <c r="D44" i="2" s="1"/>
  <c r="C44" i="1"/>
  <c r="C44" i="2" s="1"/>
  <c r="B44" i="1"/>
  <c r="B44" i="2" s="1"/>
  <c r="BE43" i="1"/>
  <c r="BI43" i="2" s="1"/>
  <c r="BD43" i="1"/>
  <c r="BH43" i="2" s="1"/>
  <c r="BC43" i="1"/>
  <c r="BG43" i="2" s="1"/>
  <c r="BB43" i="1"/>
  <c r="BF43" i="2" s="1"/>
  <c r="BA43" i="1"/>
  <c r="BE43" i="2" s="1"/>
  <c r="AZ43" i="1"/>
  <c r="BD43" i="2" s="1"/>
  <c r="AY43" i="1"/>
  <c r="BC43" i="2" s="1"/>
  <c r="AX43" i="1"/>
  <c r="BB43" i="2" s="1"/>
  <c r="AW43" i="1"/>
  <c r="BA43" i="2" s="1"/>
  <c r="AV43" i="1"/>
  <c r="AZ43" i="2" s="1"/>
  <c r="AU43" i="1"/>
  <c r="AY43" i="2" s="1"/>
  <c r="AT43" i="1"/>
  <c r="AX43" i="2" s="1"/>
  <c r="AS43" i="1"/>
  <c r="AW43" i="2" s="1"/>
  <c r="AR43" i="1"/>
  <c r="AV43" i="2" s="1"/>
  <c r="AQ43" i="1"/>
  <c r="AU43" i="2" s="1"/>
  <c r="AP43" i="1"/>
  <c r="AT43" i="2" s="1"/>
  <c r="AO43" i="1"/>
  <c r="AS43" i="2" s="1"/>
  <c r="AN43" i="1"/>
  <c r="AR43" i="2" s="1"/>
  <c r="AM43" i="1"/>
  <c r="AQ43" i="2" s="1"/>
  <c r="AL43" i="1"/>
  <c r="AP43" i="2" s="1"/>
  <c r="AK43" i="1"/>
  <c r="AO43" i="2" s="1"/>
  <c r="AJ43" i="1"/>
  <c r="AN43" i="2" s="1"/>
  <c r="AI43" i="1"/>
  <c r="AM43" i="2" s="1"/>
  <c r="AH43" i="1"/>
  <c r="AL43" i="2" s="1"/>
  <c r="AG43" i="1"/>
  <c r="AK43" i="2" s="1"/>
  <c r="AF43" i="1"/>
  <c r="AJ43" i="2" s="1"/>
  <c r="AE43" i="1"/>
  <c r="AI43" i="2" s="1"/>
  <c r="AD43" i="1"/>
  <c r="AH43" i="2" s="1"/>
  <c r="AC43" i="1"/>
  <c r="AG43" i="2" s="1"/>
  <c r="AB43" i="1"/>
  <c r="AF43" i="2" s="1"/>
  <c r="AA43" i="1"/>
  <c r="AE43" i="2" s="1"/>
  <c r="Z43" i="1"/>
  <c r="AD43" i="2" s="1"/>
  <c r="Y43" i="1"/>
  <c r="AC43" i="2" s="1"/>
  <c r="X43" i="1"/>
  <c r="AB43" i="2" s="1"/>
  <c r="W43" i="1"/>
  <c r="AA43" i="2" s="1"/>
  <c r="V43" i="1"/>
  <c r="Z43" i="2" s="1"/>
  <c r="U43" i="1"/>
  <c r="Y43" i="2" s="1"/>
  <c r="T43" i="1"/>
  <c r="X43" i="2" s="1"/>
  <c r="S43" i="1"/>
  <c r="W43" i="2" s="1"/>
  <c r="R43" i="1"/>
  <c r="V43" i="2" s="1"/>
  <c r="Q43" i="1"/>
  <c r="U43" i="2" s="1"/>
  <c r="P43" i="1"/>
  <c r="T45" i="2" s="1"/>
  <c r="O43" i="1"/>
  <c r="S45" i="2" s="1"/>
  <c r="N43" i="1"/>
  <c r="R45" i="2" s="1"/>
  <c r="M43" i="1"/>
  <c r="Q45" i="2" s="1"/>
  <c r="L43" i="1"/>
  <c r="P45" i="2" s="1"/>
  <c r="K43" i="1"/>
  <c r="O45" i="2" s="1"/>
  <c r="J43" i="1"/>
  <c r="N45" i="2" s="1"/>
  <c r="I43" i="1"/>
  <c r="M45" i="2" s="1"/>
  <c r="H43" i="1"/>
  <c r="L45" i="2" s="1"/>
  <c r="G43" i="1"/>
  <c r="K45" i="2" s="1"/>
  <c r="F43" i="1"/>
  <c r="F43" i="2" s="1"/>
  <c r="E43" i="1"/>
  <c r="E43" i="2" s="1"/>
  <c r="H43" i="2" s="1"/>
  <c r="I43" i="2" s="1"/>
  <c r="J43" i="2" s="1"/>
  <c r="D43" i="1"/>
  <c r="D43" i="2" s="1"/>
  <c r="C43" i="1"/>
  <c r="C43" i="2" s="1"/>
  <c r="B43" i="1"/>
  <c r="B43" i="2" s="1"/>
  <c r="BE42" i="1"/>
  <c r="BI42" i="2" s="1"/>
  <c r="BD42" i="1"/>
  <c r="BH42" i="2" s="1"/>
  <c r="BC42" i="1"/>
  <c r="BG42" i="2" s="1"/>
  <c r="BB42" i="1"/>
  <c r="BF42" i="2" s="1"/>
  <c r="BA42" i="1"/>
  <c r="BE42" i="2" s="1"/>
  <c r="AZ42" i="1"/>
  <c r="BD42" i="2" s="1"/>
  <c r="AY42" i="1"/>
  <c r="BC42" i="2" s="1"/>
  <c r="AX42" i="1"/>
  <c r="BB42" i="2" s="1"/>
  <c r="AW42" i="1"/>
  <c r="BA42" i="2" s="1"/>
  <c r="AV42" i="1"/>
  <c r="AZ42" i="2" s="1"/>
  <c r="AU42" i="1"/>
  <c r="AY42" i="2" s="1"/>
  <c r="AT42" i="1"/>
  <c r="AX42" i="2" s="1"/>
  <c r="AS42" i="1"/>
  <c r="AW42" i="2" s="1"/>
  <c r="AR42" i="1"/>
  <c r="AV42" i="2" s="1"/>
  <c r="AQ42" i="1"/>
  <c r="AU42" i="2" s="1"/>
  <c r="AP42" i="1"/>
  <c r="AT42" i="2" s="1"/>
  <c r="AO42" i="1"/>
  <c r="AS42" i="2" s="1"/>
  <c r="AN42" i="1"/>
  <c r="AR42" i="2" s="1"/>
  <c r="AM42" i="1"/>
  <c r="AQ42" i="2" s="1"/>
  <c r="AL42" i="1"/>
  <c r="AP42" i="2" s="1"/>
  <c r="AK42" i="1"/>
  <c r="AO42" i="2" s="1"/>
  <c r="AJ42" i="1"/>
  <c r="AN42" i="2" s="1"/>
  <c r="AI42" i="1"/>
  <c r="AM42" i="2" s="1"/>
  <c r="AH42" i="1"/>
  <c r="AL42" i="2" s="1"/>
  <c r="AG42" i="1"/>
  <c r="AK42" i="2" s="1"/>
  <c r="AF42" i="1"/>
  <c r="AJ42" i="2" s="1"/>
  <c r="AE42" i="1"/>
  <c r="AI42" i="2" s="1"/>
  <c r="AD42" i="1"/>
  <c r="AH42" i="2" s="1"/>
  <c r="AC42" i="1"/>
  <c r="AG42" i="2" s="1"/>
  <c r="AB42" i="1"/>
  <c r="AF42" i="2" s="1"/>
  <c r="AA42" i="1"/>
  <c r="AE42" i="2" s="1"/>
  <c r="Z42" i="1"/>
  <c r="AD42" i="2" s="1"/>
  <c r="Y42" i="1"/>
  <c r="AC42" i="2" s="1"/>
  <c r="X42" i="1"/>
  <c r="AB42" i="2" s="1"/>
  <c r="W42" i="1"/>
  <c r="AA42" i="2" s="1"/>
  <c r="V42" i="1"/>
  <c r="Z42" i="2" s="1"/>
  <c r="U42" i="1"/>
  <c r="Y42" i="2" s="1"/>
  <c r="T42" i="1"/>
  <c r="X42" i="2" s="1"/>
  <c r="S42" i="1"/>
  <c r="W42" i="2" s="1"/>
  <c r="R42" i="1"/>
  <c r="V42" i="2" s="1"/>
  <c r="Q42" i="1"/>
  <c r="U42" i="2" s="1"/>
  <c r="P42" i="1"/>
  <c r="T44" i="2" s="1"/>
  <c r="O42" i="1"/>
  <c r="S44" i="2" s="1"/>
  <c r="N42" i="1"/>
  <c r="R44" i="2" s="1"/>
  <c r="M42" i="1"/>
  <c r="Q44" i="2" s="1"/>
  <c r="L42" i="1"/>
  <c r="P44" i="2" s="1"/>
  <c r="K42" i="1"/>
  <c r="O44" i="2" s="1"/>
  <c r="J42" i="1"/>
  <c r="N44" i="2" s="1"/>
  <c r="I42" i="1"/>
  <c r="M44" i="2" s="1"/>
  <c r="H42" i="1"/>
  <c r="L44" i="2" s="1"/>
  <c r="G42" i="1"/>
  <c r="K44" i="2" s="1"/>
  <c r="F42" i="1"/>
  <c r="F42" i="2" s="1"/>
  <c r="E42" i="1"/>
  <c r="E42" i="2" s="1"/>
  <c r="H42" i="2" s="1"/>
  <c r="I42" i="2" s="1"/>
  <c r="J42" i="2" s="1"/>
  <c r="D42" i="1"/>
  <c r="D42" i="2" s="1"/>
  <c r="C42" i="1"/>
  <c r="C42" i="2" s="1"/>
  <c r="B42" i="1"/>
  <c r="B42" i="2" s="1"/>
  <c r="BE41" i="1"/>
  <c r="BI41" i="2" s="1"/>
  <c r="BD41" i="1"/>
  <c r="BH41" i="2" s="1"/>
  <c r="BC41" i="1"/>
  <c r="BG41" i="2" s="1"/>
  <c r="BB41" i="1"/>
  <c r="BF41" i="2" s="1"/>
  <c r="BA41" i="1"/>
  <c r="BE41" i="2" s="1"/>
  <c r="AZ41" i="1"/>
  <c r="BD41" i="2" s="1"/>
  <c r="AY41" i="1"/>
  <c r="BC41" i="2" s="1"/>
  <c r="AX41" i="1"/>
  <c r="BB41" i="2" s="1"/>
  <c r="AW41" i="1"/>
  <c r="BA41" i="2" s="1"/>
  <c r="AV41" i="1"/>
  <c r="AZ41" i="2" s="1"/>
  <c r="AU41" i="1"/>
  <c r="AY41" i="2" s="1"/>
  <c r="AT41" i="1"/>
  <c r="AX41" i="2" s="1"/>
  <c r="AS41" i="1"/>
  <c r="AW41" i="2" s="1"/>
  <c r="AR41" i="1"/>
  <c r="AV41" i="2" s="1"/>
  <c r="AQ41" i="1"/>
  <c r="AU41" i="2" s="1"/>
  <c r="AP41" i="1"/>
  <c r="AT41" i="2" s="1"/>
  <c r="AO41" i="1"/>
  <c r="AS41" i="2" s="1"/>
  <c r="AN41" i="1"/>
  <c r="AR41" i="2" s="1"/>
  <c r="AM41" i="1"/>
  <c r="AQ41" i="2" s="1"/>
  <c r="AL41" i="1"/>
  <c r="AP41" i="2" s="1"/>
  <c r="AK41" i="1"/>
  <c r="AO41" i="2" s="1"/>
  <c r="AJ41" i="1"/>
  <c r="AN41" i="2" s="1"/>
  <c r="AI41" i="1"/>
  <c r="AM41" i="2" s="1"/>
  <c r="AH41" i="1"/>
  <c r="AL41" i="2" s="1"/>
  <c r="AG41" i="1"/>
  <c r="AK41" i="2" s="1"/>
  <c r="AF41" i="1"/>
  <c r="AJ41" i="2" s="1"/>
  <c r="AE41" i="1"/>
  <c r="AI41" i="2" s="1"/>
  <c r="AD41" i="1"/>
  <c r="AH41" i="2" s="1"/>
  <c r="AC41" i="1"/>
  <c r="AG41" i="2" s="1"/>
  <c r="AB41" i="1"/>
  <c r="AF41" i="2" s="1"/>
  <c r="AA41" i="1"/>
  <c r="AE41" i="2" s="1"/>
  <c r="Z41" i="1"/>
  <c r="AD41" i="2" s="1"/>
  <c r="Y41" i="1"/>
  <c r="AC41" i="2" s="1"/>
  <c r="X41" i="1"/>
  <c r="AB41" i="2" s="1"/>
  <c r="W41" i="1"/>
  <c r="AA41" i="2" s="1"/>
  <c r="V41" i="1"/>
  <c r="Z41" i="2" s="1"/>
  <c r="U41" i="1"/>
  <c r="Y41" i="2" s="1"/>
  <c r="T41" i="1"/>
  <c r="X41" i="2" s="1"/>
  <c r="S41" i="1"/>
  <c r="W41" i="2" s="1"/>
  <c r="R41" i="1"/>
  <c r="V41" i="2" s="1"/>
  <c r="Q41" i="1"/>
  <c r="U41" i="2" s="1"/>
  <c r="P41" i="1"/>
  <c r="T41" i="2" s="1"/>
  <c r="O41" i="1"/>
  <c r="S41" i="2" s="1"/>
  <c r="N41" i="1"/>
  <c r="R41" i="2" s="1"/>
  <c r="M41" i="1"/>
  <c r="Q41" i="2" s="1"/>
  <c r="L41" i="1"/>
  <c r="P41" i="2" s="1"/>
  <c r="K41" i="1"/>
  <c r="O41" i="2" s="1"/>
  <c r="J41" i="1"/>
  <c r="N41" i="2" s="1"/>
  <c r="I41" i="1"/>
  <c r="M41" i="2" s="1"/>
  <c r="H41" i="1"/>
  <c r="L41" i="2" s="1"/>
  <c r="G41" i="1"/>
  <c r="K41" i="2" s="1"/>
  <c r="F41" i="1"/>
  <c r="F41" i="2" s="1"/>
  <c r="E41" i="1"/>
  <c r="E41" i="2" s="1"/>
  <c r="H41" i="2" s="1"/>
  <c r="I41" i="2" s="1"/>
  <c r="J41" i="2" s="1"/>
  <c r="D41" i="1"/>
  <c r="D41" i="2" s="1"/>
  <c r="C41" i="1"/>
  <c r="C41" i="2" s="1"/>
  <c r="B41" i="1"/>
  <c r="B41" i="2" s="1"/>
  <c r="BE40" i="1"/>
  <c r="BI40" i="2" s="1"/>
  <c r="BD40" i="1"/>
  <c r="BH40" i="2" s="1"/>
  <c r="BC40" i="1"/>
  <c r="BG40" i="2" s="1"/>
  <c r="BB40" i="1"/>
  <c r="BF40" i="2" s="1"/>
  <c r="BA40" i="1"/>
  <c r="BE40" i="2" s="1"/>
  <c r="AZ40" i="1"/>
  <c r="BD40" i="2" s="1"/>
  <c r="AY40" i="1"/>
  <c r="BC40" i="2" s="1"/>
  <c r="AX40" i="1"/>
  <c r="BB40" i="2" s="1"/>
  <c r="AW40" i="1"/>
  <c r="BA40" i="2" s="1"/>
  <c r="AV40" i="1"/>
  <c r="AZ40" i="2" s="1"/>
  <c r="AU40" i="1"/>
  <c r="AY40" i="2" s="1"/>
  <c r="AT40" i="1"/>
  <c r="AX40" i="2" s="1"/>
  <c r="AS40" i="1"/>
  <c r="AW40" i="2" s="1"/>
  <c r="AR40" i="1"/>
  <c r="AV40" i="2" s="1"/>
  <c r="AQ40" i="1"/>
  <c r="AU40" i="2" s="1"/>
  <c r="AP40" i="1"/>
  <c r="AT40" i="2" s="1"/>
  <c r="AO40" i="1"/>
  <c r="AS40" i="2" s="1"/>
  <c r="AN40" i="1"/>
  <c r="AR40" i="2" s="1"/>
  <c r="AM40" i="1"/>
  <c r="AQ40" i="2" s="1"/>
  <c r="AL40" i="1"/>
  <c r="AP40" i="2" s="1"/>
  <c r="AK40" i="1"/>
  <c r="AO40" i="2" s="1"/>
  <c r="AJ40" i="1"/>
  <c r="AN40" i="2" s="1"/>
  <c r="AI40" i="1"/>
  <c r="AM40" i="2" s="1"/>
  <c r="AH40" i="1"/>
  <c r="AL40" i="2" s="1"/>
  <c r="AG40" i="1"/>
  <c r="AK40" i="2" s="1"/>
  <c r="AF40" i="1"/>
  <c r="AJ40" i="2" s="1"/>
  <c r="AE40" i="1"/>
  <c r="AI40" i="2" s="1"/>
  <c r="AD40" i="1"/>
  <c r="AH40" i="2" s="1"/>
  <c r="AC40" i="1"/>
  <c r="AG40" i="2" s="1"/>
  <c r="AB40" i="1"/>
  <c r="AF40" i="2" s="1"/>
  <c r="AA40" i="1"/>
  <c r="AE40" i="2" s="1"/>
  <c r="Z40" i="1"/>
  <c r="AD40" i="2" s="1"/>
  <c r="Y40" i="1"/>
  <c r="AC40" i="2" s="1"/>
  <c r="X40" i="1"/>
  <c r="AB40" i="2" s="1"/>
  <c r="W40" i="1"/>
  <c r="AA40" i="2" s="1"/>
  <c r="V40" i="1"/>
  <c r="Z40" i="2" s="1"/>
  <c r="U40" i="1"/>
  <c r="Y40" i="2" s="1"/>
  <c r="T40" i="1"/>
  <c r="X40" i="2" s="1"/>
  <c r="S40" i="1"/>
  <c r="W40" i="2" s="1"/>
  <c r="R40" i="1"/>
  <c r="V40" i="2" s="1"/>
  <c r="Q40" i="1"/>
  <c r="U40" i="2" s="1"/>
  <c r="P40" i="1"/>
  <c r="T42" i="2" s="1"/>
  <c r="O40" i="1"/>
  <c r="S42" i="2" s="1"/>
  <c r="N40" i="1"/>
  <c r="R42" i="2" s="1"/>
  <c r="M40" i="1"/>
  <c r="Q42" i="2" s="1"/>
  <c r="L40" i="1"/>
  <c r="P42" i="2" s="1"/>
  <c r="K40" i="1"/>
  <c r="O42" i="2" s="1"/>
  <c r="J40" i="1"/>
  <c r="N42" i="2" s="1"/>
  <c r="I40" i="1"/>
  <c r="M42" i="2" s="1"/>
  <c r="H40" i="1"/>
  <c r="L42" i="2" s="1"/>
  <c r="G40" i="1"/>
  <c r="K42" i="2" s="1"/>
  <c r="F40" i="1"/>
  <c r="F40" i="2" s="1"/>
  <c r="E40" i="1"/>
  <c r="E40" i="2" s="1"/>
  <c r="H40" i="2" s="1"/>
  <c r="I40" i="2" s="1"/>
  <c r="J40" i="2" s="1"/>
  <c r="D40" i="1"/>
  <c r="D40" i="2" s="1"/>
  <c r="C40" i="1"/>
  <c r="C40" i="2" s="1"/>
  <c r="B40" i="1"/>
  <c r="B40" i="2" s="1"/>
  <c r="BE39" i="1"/>
  <c r="BI39" i="2" s="1"/>
  <c r="BD39" i="1"/>
  <c r="BH39" i="2" s="1"/>
  <c r="BC39" i="1"/>
  <c r="BG39" i="2" s="1"/>
  <c r="BB39" i="1"/>
  <c r="BF39" i="2" s="1"/>
  <c r="BA39" i="1"/>
  <c r="BE39" i="2" s="1"/>
  <c r="AZ39" i="1"/>
  <c r="BD39" i="2" s="1"/>
  <c r="AY39" i="1"/>
  <c r="BC39" i="2" s="1"/>
  <c r="AX39" i="1"/>
  <c r="BB39" i="2" s="1"/>
  <c r="AW39" i="1"/>
  <c r="BA39" i="2" s="1"/>
  <c r="AV39" i="1"/>
  <c r="AZ39" i="2" s="1"/>
  <c r="AU39" i="1"/>
  <c r="AY39" i="2" s="1"/>
  <c r="AT39" i="1"/>
  <c r="AX39" i="2" s="1"/>
  <c r="AS39" i="1"/>
  <c r="AW39" i="2" s="1"/>
  <c r="AR39" i="1"/>
  <c r="AV39" i="2" s="1"/>
  <c r="AQ39" i="1"/>
  <c r="AU39" i="2" s="1"/>
  <c r="AP39" i="1"/>
  <c r="AT39" i="2" s="1"/>
  <c r="AO39" i="1"/>
  <c r="AS39" i="2" s="1"/>
  <c r="AN39" i="1"/>
  <c r="AR39" i="2" s="1"/>
  <c r="AM39" i="1"/>
  <c r="AQ39" i="2" s="1"/>
  <c r="AL39" i="1"/>
  <c r="AP39" i="2" s="1"/>
  <c r="AK39" i="1"/>
  <c r="AO39" i="2" s="1"/>
  <c r="AJ39" i="1"/>
  <c r="AN39" i="2" s="1"/>
  <c r="AI39" i="1"/>
  <c r="AM39" i="2" s="1"/>
  <c r="AH39" i="1"/>
  <c r="AL39" i="2" s="1"/>
  <c r="AG39" i="1"/>
  <c r="AK39" i="2" s="1"/>
  <c r="AF39" i="1"/>
  <c r="AJ39" i="2" s="1"/>
  <c r="AE39" i="1"/>
  <c r="AI39" i="2" s="1"/>
  <c r="AD39" i="1"/>
  <c r="AH39" i="2" s="1"/>
  <c r="AC39" i="1"/>
  <c r="AG39" i="2" s="1"/>
  <c r="AB39" i="1"/>
  <c r="AF39" i="2" s="1"/>
  <c r="AA39" i="1"/>
  <c r="AE39" i="2" s="1"/>
  <c r="Z39" i="1"/>
  <c r="AD39" i="2" s="1"/>
  <c r="Y39" i="1"/>
  <c r="AC39" i="2" s="1"/>
  <c r="X39" i="1"/>
  <c r="AB39" i="2" s="1"/>
  <c r="W39" i="1"/>
  <c r="AA39" i="2" s="1"/>
  <c r="V39" i="1"/>
  <c r="Z39" i="2" s="1"/>
  <c r="U39" i="1"/>
  <c r="Y39" i="2" s="1"/>
  <c r="T39" i="1"/>
  <c r="X39" i="2" s="1"/>
  <c r="S39" i="1"/>
  <c r="W39" i="2" s="1"/>
  <c r="R39" i="1"/>
  <c r="V39" i="2" s="1"/>
  <c r="Q39" i="1"/>
  <c r="U39" i="2" s="1"/>
  <c r="P39" i="1"/>
  <c r="T43" i="2" s="1"/>
  <c r="O39" i="1"/>
  <c r="S43" i="2" s="1"/>
  <c r="N39" i="1"/>
  <c r="R43" i="2" s="1"/>
  <c r="M39" i="1"/>
  <c r="Q43" i="2" s="1"/>
  <c r="L39" i="1"/>
  <c r="P43" i="2" s="1"/>
  <c r="K39" i="1"/>
  <c r="O43" i="2" s="1"/>
  <c r="J39" i="1"/>
  <c r="N43" i="2" s="1"/>
  <c r="I39" i="1"/>
  <c r="M43" i="2" s="1"/>
  <c r="H39" i="1"/>
  <c r="L43" i="2" s="1"/>
  <c r="G39" i="1"/>
  <c r="K43" i="2" s="1"/>
  <c r="F39" i="1"/>
  <c r="F39" i="2" s="1"/>
  <c r="E39" i="1"/>
  <c r="E39" i="2" s="1"/>
  <c r="H39" i="2" s="1"/>
  <c r="I39" i="2" s="1"/>
  <c r="J39" i="2" s="1"/>
  <c r="D39" i="1"/>
  <c r="D39" i="2" s="1"/>
  <c r="C39" i="1"/>
  <c r="C39" i="2" s="1"/>
  <c r="B39" i="1"/>
  <c r="B39" i="2" s="1"/>
  <c r="BE38" i="1"/>
  <c r="BI38" i="2" s="1"/>
  <c r="BE37" i="1"/>
  <c r="BI37" i="2" s="1"/>
  <c r="BD37" i="1"/>
  <c r="BH37" i="2" s="1"/>
  <c r="BC37" i="1"/>
  <c r="BG37" i="2" s="1"/>
  <c r="BB37" i="1"/>
  <c r="BF37" i="2" s="1"/>
  <c r="BA37" i="1"/>
  <c r="BE37" i="2" s="1"/>
  <c r="AZ37" i="1"/>
  <c r="BD37" i="2" s="1"/>
  <c r="AY37" i="1"/>
  <c r="BC37" i="2" s="1"/>
  <c r="AX37" i="1"/>
  <c r="BB37" i="2" s="1"/>
  <c r="AW37" i="1"/>
  <c r="BA37" i="2" s="1"/>
  <c r="AV37" i="1"/>
  <c r="AZ37" i="2" s="1"/>
  <c r="AU37" i="1"/>
  <c r="AY37" i="2" s="1"/>
  <c r="AT37" i="1"/>
  <c r="AX37" i="2" s="1"/>
  <c r="AS37" i="1"/>
  <c r="AW37" i="2" s="1"/>
  <c r="AR37" i="1"/>
  <c r="AV37" i="2" s="1"/>
  <c r="AQ37" i="1"/>
  <c r="AU37" i="2" s="1"/>
  <c r="AP37" i="1"/>
  <c r="AT37" i="2" s="1"/>
  <c r="AO37" i="1"/>
  <c r="AS37" i="2" s="1"/>
  <c r="AN37" i="1"/>
  <c r="AR37" i="2" s="1"/>
  <c r="AM37" i="1"/>
  <c r="AQ37" i="2" s="1"/>
  <c r="AL37" i="1"/>
  <c r="AP37" i="2" s="1"/>
  <c r="AK37" i="1"/>
  <c r="AO37" i="2" s="1"/>
  <c r="AJ37" i="1"/>
  <c r="AN37" i="2" s="1"/>
  <c r="AI37" i="1"/>
  <c r="AM37" i="2" s="1"/>
  <c r="AH37" i="1"/>
  <c r="AL37" i="2" s="1"/>
  <c r="AG37" i="1"/>
  <c r="AK37" i="2" s="1"/>
  <c r="AF37" i="1"/>
  <c r="AJ37" i="2" s="1"/>
  <c r="AE37" i="1"/>
  <c r="AI37" i="2" s="1"/>
  <c r="AD37" i="1"/>
  <c r="AH37" i="2" s="1"/>
  <c r="AC37" i="1"/>
  <c r="AG37" i="2" s="1"/>
  <c r="AB37" i="1"/>
  <c r="AF37" i="2" s="1"/>
  <c r="AA37" i="1"/>
  <c r="AE37" i="2" s="1"/>
  <c r="Z37" i="1"/>
  <c r="AD37" i="2" s="1"/>
  <c r="Y37" i="1"/>
  <c r="AC37" i="2" s="1"/>
  <c r="X37" i="1"/>
  <c r="AB37" i="2" s="1"/>
  <c r="W37" i="1"/>
  <c r="AA37" i="2" s="1"/>
  <c r="V37" i="1"/>
  <c r="Z37" i="2" s="1"/>
  <c r="U37" i="1"/>
  <c r="Y37" i="2" s="1"/>
  <c r="T37" i="1"/>
  <c r="X37" i="2" s="1"/>
  <c r="S37" i="1"/>
  <c r="W37" i="2" s="1"/>
  <c r="R37" i="1"/>
  <c r="V37" i="2" s="1"/>
  <c r="Q37" i="1"/>
  <c r="U37" i="2" s="1"/>
  <c r="P37" i="1"/>
  <c r="T39" i="2" s="1"/>
  <c r="O37" i="1"/>
  <c r="S39" i="2" s="1"/>
  <c r="N37" i="1"/>
  <c r="R39" i="2" s="1"/>
  <c r="M37" i="1"/>
  <c r="Q39" i="2" s="1"/>
  <c r="L37" i="1"/>
  <c r="P39" i="2" s="1"/>
  <c r="K37" i="1"/>
  <c r="O39" i="2" s="1"/>
  <c r="J37" i="1"/>
  <c r="N39" i="2" s="1"/>
  <c r="I37" i="1"/>
  <c r="M39" i="2" s="1"/>
  <c r="H37" i="1"/>
  <c r="L39" i="2" s="1"/>
  <c r="G37" i="1"/>
  <c r="K39" i="2" s="1"/>
  <c r="F37" i="1"/>
  <c r="F37" i="2" s="1"/>
  <c r="E37" i="1"/>
  <c r="E37" i="2" s="1"/>
  <c r="H37" i="2" s="1"/>
  <c r="I37" i="2" s="1"/>
  <c r="J37" i="2" s="1"/>
  <c r="D37" i="1"/>
  <c r="D37" i="2" s="1"/>
  <c r="C37" i="1"/>
  <c r="C37" i="2" s="1"/>
  <c r="B37" i="1"/>
  <c r="B37" i="2" s="1"/>
  <c r="BE36" i="1"/>
  <c r="BI36" i="2" s="1"/>
  <c r="BD36" i="1"/>
  <c r="BH36" i="2" s="1"/>
  <c r="BC36" i="1"/>
  <c r="BG36" i="2" s="1"/>
  <c r="BB36" i="1"/>
  <c r="BF36" i="2" s="1"/>
  <c r="BA36" i="1"/>
  <c r="BE36" i="2" s="1"/>
  <c r="AZ36" i="1"/>
  <c r="BD36" i="2" s="1"/>
  <c r="AY36" i="1"/>
  <c r="BC36" i="2" s="1"/>
  <c r="AX36" i="1"/>
  <c r="BB36" i="2" s="1"/>
  <c r="AW36" i="1"/>
  <c r="BA36" i="2" s="1"/>
  <c r="AV36" i="1"/>
  <c r="AZ36" i="2" s="1"/>
  <c r="AU36" i="1"/>
  <c r="AY36" i="2" s="1"/>
  <c r="AT36" i="1"/>
  <c r="AX36" i="2" s="1"/>
  <c r="AS36" i="1"/>
  <c r="AW36" i="2" s="1"/>
  <c r="AR36" i="1"/>
  <c r="AV36" i="2" s="1"/>
  <c r="AQ36" i="1"/>
  <c r="AU36" i="2" s="1"/>
  <c r="AP36" i="1"/>
  <c r="AT36" i="2" s="1"/>
  <c r="AO36" i="1"/>
  <c r="AS36" i="2" s="1"/>
  <c r="AN36" i="1"/>
  <c r="AR36" i="2" s="1"/>
  <c r="AM36" i="1"/>
  <c r="AQ36" i="2" s="1"/>
  <c r="AL36" i="1"/>
  <c r="AP36" i="2" s="1"/>
  <c r="AK36" i="1"/>
  <c r="AO36" i="2" s="1"/>
  <c r="AJ36" i="1"/>
  <c r="AN36" i="2" s="1"/>
  <c r="AI36" i="1"/>
  <c r="AM36" i="2" s="1"/>
  <c r="AH36" i="1"/>
  <c r="AL36" i="2" s="1"/>
  <c r="AG36" i="1"/>
  <c r="AK36" i="2" s="1"/>
  <c r="AF36" i="1"/>
  <c r="AJ36" i="2" s="1"/>
  <c r="AE36" i="1"/>
  <c r="AI36" i="2" s="1"/>
  <c r="AD36" i="1"/>
  <c r="AH36" i="2" s="1"/>
  <c r="AC36" i="1"/>
  <c r="AG36" i="2" s="1"/>
  <c r="AB36" i="1"/>
  <c r="AF36" i="2" s="1"/>
  <c r="AA36" i="1"/>
  <c r="AE36" i="2" s="1"/>
  <c r="Z36" i="1"/>
  <c r="AD36" i="2" s="1"/>
  <c r="Y36" i="1"/>
  <c r="AC36" i="2" s="1"/>
  <c r="X36" i="1"/>
  <c r="AB36" i="2" s="1"/>
  <c r="W36" i="1"/>
  <c r="AA36" i="2" s="1"/>
  <c r="V36" i="1"/>
  <c r="Z36" i="2" s="1"/>
  <c r="U36" i="1"/>
  <c r="Y36" i="2" s="1"/>
  <c r="T36" i="1"/>
  <c r="X36" i="2" s="1"/>
  <c r="S36" i="1"/>
  <c r="W36" i="2" s="1"/>
  <c r="R36" i="1"/>
  <c r="V36" i="2" s="1"/>
  <c r="Q36" i="1"/>
  <c r="U36" i="2" s="1"/>
  <c r="P36" i="1"/>
  <c r="T38" i="2" s="1"/>
  <c r="O36" i="1"/>
  <c r="S38" i="2" s="1"/>
  <c r="N36" i="1"/>
  <c r="R38" i="2" s="1"/>
  <c r="M36" i="1"/>
  <c r="Q38" i="2" s="1"/>
  <c r="L36" i="1"/>
  <c r="P38" i="2" s="1"/>
  <c r="K36" i="1"/>
  <c r="O38" i="2" s="1"/>
  <c r="J36" i="1"/>
  <c r="N38" i="2" s="1"/>
  <c r="I36" i="1"/>
  <c r="M38" i="2" s="1"/>
  <c r="H36" i="1"/>
  <c r="L38" i="2" s="1"/>
  <c r="G36" i="1"/>
  <c r="K38" i="2" s="1"/>
  <c r="F36" i="1"/>
  <c r="F36" i="2" s="1"/>
  <c r="E36" i="1"/>
  <c r="E36" i="2" s="1"/>
  <c r="H36" i="2" s="1"/>
  <c r="I36" i="2" s="1"/>
  <c r="J36" i="2" s="1"/>
  <c r="D36" i="1"/>
  <c r="D36" i="2" s="1"/>
  <c r="C36" i="1"/>
  <c r="C36" i="2" s="1"/>
  <c r="B36" i="1"/>
  <c r="B36" i="2" s="1"/>
  <c r="BE35" i="1"/>
  <c r="BI35" i="2" s="1"/>
  <c r="BD35" i="1"/>
  <c r="BH35" i="2" s="1"/>
  <c r="BC35" i="1"/>
  <c r="BG35" i="2" s="1"/>
  <c r="BB35" i="1"/>
  <c r="BF35" i="2" s="1"/>
  <c r="BA35" i="1"/>
  <c r="BE35" i="2" s="1"/>
  <c r="AZ35" i="1"/>
  <c r="BD35" i="2" s="1"/>
  <c r="AY35" i="1"/>
  <c r="BC35" i="2" s="1"/>
  <c r="AX35" i="1"/>
  <c r="BB35" i="2" s="1"/>
  <c r="AW35" i="1"/>
  <c r="BA35" i="2" s="1"/>
  <c r="AV35" i="1"/>
  <c r="AZ35" i="2" s="1"/>
  <c r="AU35" i="1"/>
  <c r="AY35" i="2" s="1"/>
  <c r="AT35" i="1"/>
  <c r="AX35" i="2" s="1"/>
  <c r="AS35" i="1"/>
  <c r="AW35" i="2" s="1"/>
  <c r="AR35" i="1"/>
  <c r="AV35" i="2" s="1"/>
  <c r="AQ35" i="1"/>
  <c r="AU35" i="2" s="1"/>
  <c r="AP35" i="1"/>
  <c r="AT35" i="2" s="1"/>
  <c r="AO35" i="1"/>
  <c r="AS35" i="2" s="1"/>
  <c r="AN35" i="1"/>
  <c r="AR35" i="2" s="1"/>
  <c r="AM35" i="1"/>
  <c r="AQ35" i="2" s="1"/>
  <c r="AL35" i="1"/>
  <c r="AP35" i="2" s="1"/>
  <c r="AK35" i="1"/>
  <c r="AO35" i="2" s="1"/>
  <c r="AJ35" i="1"/>
  <c r="AN35" i="2" s="1"/>
  <c r="AI35" i="1"/>
  <c r="AM35" i="2" s="1"/>
  <c r="AH35" i="1"/>
  <c r="AL35" i="2" s="1"/>
  <c r="AG35" i="1"/>
  <c r="AK35" i="2" s="1"/>
  <c r="AF35" i="1"/>
  <c r="AJ35" i="2" s="1"/>
  <c r="AE35" i="1"/>
  <c r="AI35" i="2" s="1"/>
  <c r="AD35" i="1"/>
  <c r="AH35" i="2" s="1"/>
  <c r="AC35" i="1"/>
  <c r="AG35" i="2" s="1"/>
  <c r="AB35" i="1"/>
  <c r="AF35" i="2" s="1"/>
  <c r="AA35" i="1"/>
  <c r="AE35" i="2" s="1"/>
  <c r="Z35" i="1"/>
  <c r="AD35" i="2" s="1"/>
  <c r="Y35" i="1"/>
  <c r="AC35" i="2" s="1"/>
  <c r="X35" i="1"/>
  <c r="AB35" i="2" s="1"/>
  <c r="W35" i="1"/>
  <c r="AA35" i="2" s="1"/>
  <c r="V35" i="1"/>
  <c r="Z35" i="2" s="1"/>
  <c r="U35" i="1"/>
  <c r="Y35" i="2" s="1"/>
  <c r="T35" i="1"/>
  <c r="X35" i="2" s="1"/>
  <c r="S35" i="1"/>
  <c r="W35" i="2" s="1"/>
  <c r="R35" i="1"/>
  <c r="V35" i="2" s="1"/>
  <c r="Q35" i="1"/>
  <c r="U35" i="2" s="1"/>
  <c r="P35" i="1"/>
  <c r="T37" i="2" s="1"/>
  <c r="O35" i="1"/>
  <c r="S37" i="2" s="1"/>
  <c r="N35" i="1"/>
  <c r="R37" i="2" s="1"/>
  <c r="M35" i="1"/>
  <c r="Q37" i="2" s="1"/>
  <c r="L35" i="1"/>
  <c r="P37" i="2" s="1"/>
  <c r="K35" i="1"/>
  <c r="O37" i="2" s="1"/>
  <c r="J35" i="1"/>
  <c r="N37" i="2" s="1"/>
  <c r="I35" i="1"/>
  <c r="M37" i="2" s="1"/>
  <c r="H35" i="1"/>
  <c r="L37" i="2" s="1"/>
  <c r="G35" i="1"/>
  <c r="K37" i="2" s="1"/>
  <c r="F35" i="1"/>
  <c r="F35" i="2" s="1"/>
  <c r="E35" i="1"/>
  <c r="E35" i="2" s="1"/>
  <c r="H35" i="2" s="1"/>
  <c r="I35" i="2" s="1"/>
  <c r="J35" i="2" s="1"/>
  <c r="D35" i="1"/>
  <c r="D35" i="2" s="1"/>
  <c r="C35" i="1"/>
  <c r="C35" i="2" s="1"/>
  <c r="B35" i="1"/>
  <c r="B35" i="2" s="1"/>
  <c r="BE34" i="1"/>
  <c r="BI34" i="2" s="1"/>
  <c r="BD34" i="1"/>
  <c r="BH34" i="2" s="1"/>
  <c r="BC34" i="1"/>
  <c r="BG34" i="2" s="1"/>
  <c r="BB34" i="1"/>
  <c r="BF34" i="2" s="1"/>
  <c r="BA34" i="1"/>
  <c r="BE34" i="2" s="1"/>
  <c r="AZ34" i="1"/>
  <c r="BD34" i="2" s="1"/>
  <c r="AY34" i="1"/>
  <c r="BC34" i="2" s="1"/>
  <c r="AX34" i="1"/>
  <c r="BB34" i="2" s="1"/>
  <c r="AW34" i="1"/>
  <c r="BA34" i="2" s="1"/>
  <c r="AV34" i="1"/>
  <c r="AZ34" i="2" s="1"/>
  <c r="AU34" i="1"/>
  <c r="AY34" i="2" s="1"/>
  <c r="AT34" i="1"/>
  <c r="AX34" i="2" s="1"/>
  <c r="AS34" i="1"/>
  <c r="AW34" i="2" s="1"/>
  <c r="AR34" i="1"/>
  <c r="AV34" i="2" s="1"/>
  <c r="AQ34" i="1"/>
  <c r="AU34" i="2" s="1"/>
  <c r="AP34" i="1"/>
  <c r="AT34" i="2" s="1"/>
  <c r="AO34" i="1"/>
  <c r="AS34" i="2" s="1"/>
  <c r="AN34" i="1"/>
  <c r="AR34" i="2" s="1"/>
  <c r="AM34" i="1"/>
  <c r="AQ34" i="2" s="1"/>
  <c r="AL34" i="1"/>
  <c r="AP34" i="2" s="1"/>
  <c r="AK34" i="1"/>
  <c r="AO34" i="2" s="1"/>
  <c r="AJ34" i="1"/>
  <c r="AN34" i="2" s="1"/>
  <c r="AI34" i="1"/>
  <c r="AM34" i="2" s="1"/>
  <c r="AH34" i="1"/>
  <c r="AL34" i="2" s="1"/>
  <c r="AG34" i="1"/>
  <c r="AK34" i="2" s="1"/>
  <c r="AF34" i="1"/>
  <c r="AJ34" i="2" s="1"/>
  <c r="AE34" i="1"/>
  <c r="AI34" i="2" s="1"/>
  <c r="AD34" i="1"/>
  <c r="AH34" i="2" s="1"/>
  <c r="AC34" i="1"/>
  <c r="AG34" i="2" s="1"/>
  <c r="AB34" i="1"/>
  <c r="AF34" i="2" s="1"/>
  <c r="AA34" i="1"/>
  <c r="AE34" i="2" s="1"/>
  <c r="Z34" i="1"/>
  <c r="AD34" i="2" s="1"/>
  <c r="Y34" i="1"/>
  <c r="AC34" i="2" s="1"/>
  <c r="X34" i="1"/>
  <c r="AB34" i="2" s="1"/>
  <c r="W34" i="1"/>
  <c r="AA34" i="2" s="1"/>
  <c r="V34" i="1"/>
  <c r="Z34" i="2" s="1"/>
  <c r="U34" i="1"/>
  <c r="Y34" i="2" s="1"/>
  <c r="T34" i="1"/>
  <c r="X34" i="2" s="1"/>
  <c r="S34" i="1"/>
  <c r="W34" i="2" s="1"/>
  <c r="R34" i="1"/>
  <c r="V34" i="2" s="1"/>
  <c r="Q34" i="1"/>
  <c r="U34" i="2" s="1"/>
  <c r="P34" i="1"/>
  <c r="T36" i="2" s="1"/>
  <c r="O34" i="1"/>
  <c r="S36" i="2" s="1"/>
  <c r="N34" i="1"/>
  <c r="R36" i="2" s="1"/>
  <c r="M34" i="1"/>
  <c r="Q36" i="2" s="1"/>
  <c r="L34" i="1"/>
  <c r="P36" i="2" s="1"/>
  <c r="K34" i="1"/>
  <c r="O36" i="2" s="1"/>
  <c r="J34" i="1"/>
  <c r="N36" i="2" s="1"/>
  <c r="I34" i="1"/>
  <c r="M36" i="2" s="1"/>
  <c r="H34" i="1"/>
  <c r="L36" i="2" s="1"/>
  <c r="G34" i="1"/>
  <c r="K36" i="2" s="1"/>
  <c r="F34" i="1"/>
  <c r="F34" i="2" s="1"/>
  <c r="E34" i="1"/>
  <c r="E34" i="2" s="1"/>
  <c r="H34" i="2" s="1"/>
  <c r="I34" i="2" s="1"/>
  <c r="J34" i="2" s="1"/>
  <c r="D34" i="1"/>
  <c r="D34" i="2" s="1"/>
  <c r="C34" i="1"/>
  <c r="C34" i="2" s="1"/>
  <c r="B34" i="1"/>
  <c r="B34" i="2" s="1"/>
  <c r="BE33" i="1"/>
  <c r="BI33" i="2" s="1"/>
  <c r="BD33" i="1"/>
  <c r="BH33" i="2" s="1"/>
  <c r="BC33" i="1"/>
  <c r="BG33" i="2" s="1"/>
  <c r="BB33" i="1"/>
  <c r="BF33" i="2" s="1"/>
  <c r="BA33" i="1"/>
  <c r="BE33" i="2" s="1"/>
  <c r="AZ33" i="1"/>
  <c r="BD33" i="2" s="1"/>
  <c r="AY33" i="1"/>
  <c r="BC33" i="2" s="1"/>
  <c r="AX33" i="1"/>
  <c r="BB33" i="2" s="1"/>
  <c r="AW33" i="1"/>
  <c r="BA33" i="2" s="1"/>
  <c r="AV33" i="1"/>
  <c r="AZ33" i="2" s="1"/>
  <c r="AU33" i="1"/>
  <c r="AY33" i="2" s="1"/>
  <c r="AT33" i="1"/>
  <c r="AX33" i="2" s="1"/>
  <c r="AS33" i="1"/>
  <c r="AW33" i="2" s="1"/>
  <c r="AR33" i="1"/>
  <c r="AV33" i="2" s="1"/>
  <c r="AQ33" i="1"/>
  <c r="AU33" i="2" s="1"/>
  <c r="AP33" i="1"/>
  <c r="AT33" i="2" s="1"/>
  <c r="AO33" i="1"/>
  <c r="AS33" i="2" s="1"/>
  <c r="AN33" i="1"/>
  <c r="AR33" i="2" s="1"/>
  <c r="AM33" i="1"/>
  <c r="AQ33" i="2" s="1"/>
  <c r="AL33" i="1"/>
  <c r="AP33" i="2" s="1"/>
  <c r="AK33" i="1"/>
  <c r="AO33" i="2" s="1"/>
  <c r="AJ33" i="1"/>
  <c r="AN33" i="2" s="1"/>
  <c r="AI33" i="1"/>
  <c r="AM33" i="2" s="1"/>
  <c r="AH33" i="1"/>
  <c r="AL33" i="2" s="1"/>
  <c r="AG33" i="1"/>
  <c r="AK33" i="2" s="1"/>
  <c r="AF33" i="1"/>
  <c r="AJ33" i="2" s="1"/>
  <c r="AE33" i="1"/>
  <c r="AI33" i="2" s="1"/>
  <c r="AD33" i="1"/>
  <c r="AH33" i="2" s="1"/>
  <c r="AC33" i="1"/>
  <c r="AG33" i="2" s="1"/>
  <c r="AB33" i="1"/>
  <c r="AF33" i="2" s="1"/>
  <c r="AA33" i="1"/>
  <c r="AE33" i="2" s="1"/>
  <c r="Z33" i="1"/>
  <c r="AD33" i="2" s="1"/>
  <c r="Y33" i="1"/>
  <c r="AC33" i="2" s="1"/>
  <c r="X33" i="1"/>
  <c r="AB33" i="2" s="1"/>
  <c r="W33" i="1"/>
  <c r="AA33" i="2" s="1"/>
  <c r="V33" i="1"/>
  <c r="Z33" i="2" s="1"/>
  <c r="U33" i="1"/>
  <c r="Y33" i="2" s="1"/>
  <c r="T33" i="1"/>
  <c r="X33" i="2" s="1"/>
  <c r="S33" i="1"/>
  <c r="W33" i="2" s="1"/>
  <c r="R33" i="1"/>
  <c r="V33" i="2" s="1"/>
  <c r="Q33" i="1"/>
  <c r="U33" i="2" s="1"/>
  <c r="P33" i="1"/>
  <c r="T35" i="2" s="1"/>
  <c r="O33" i="1"/>
  <c r="S35" i="2" s="1"/>
  <c r="N33" i="1"/>
  <c r="R35" i="2" s="1"/>
  <c r="M33" i="1"/>
  <c r="Q35" i="2" s="1"/>
  <c r="L33" i="1"/>
  <c r="P35" i="2" s="1"/>
  <c r="K33" i="1"/>
  <c r="O35" i="2" s="1"/>
  <c r="J33" i="1"/>
  <c r="N35" i="2" s="1"/>
  <c r="I33" i="1"/>
  <c r="M35" i="2" s="1"/>
  <c r="H33" i="1"/>
  <c r="L35" i="2" s="1"/>
  <c r="G33" i="1"/>
  <c r="K35" i="2" s="1"/>
  <c r="F33" i="1"/>
  <c r="F33" i="2" s="1"/>
  <c r="E33" i="1"/>
  <c r="E33" i="2" s="1"/>
  <c r="H33" i="2" s="1"/>
  <c r="I33" i="2" s="1"/>
  <c r="J33" i="2" s="1"/>
  <c r="D33" i="1"/>
  <c r="D33" i="2" s="1"/>
  <c r="C33" i="1"/>
  <c r="C33" i="2" s="1"/>
  <c r="B33" i="1"/>
  <c r="B33" i="2" s="1"/>
  <c r="BE32" i="1"/>
  <c r="BI32" i="2" s="1"/>
  <c r="BD32" i="1"/>
  <c r="BH32" i="2" s="1"/>
  <c r="BC32" i="1"/>
  <c r="BG32" i="2" s="1"/>
  <c r="BB32" i="1"/>
  <c r="BF32" i="2" s="1"/>
  <c r="BA32" i="1"/>
  <c r="BE32" i="2" s="1"/>
  <c r="AZ32" i="1"/>
  <c r="BD32" i="2" s="1"/>
  <c r="AY32" i="1"/>
  <c r="BC32" i="2" s="1"/>
  <c r="AX32" i="1"/>
  <c r="BB32" i="2" s="1"/>
  <c r="AW32" i="1"/>
  <c r="BA32" i="2" s="1"/>
  <c r="AV32" i="1"/>
  <c r="AZ32" i="2" s="1"/>
  <c r="AU32" i="1"/>
  <c r="AY32" i="2" s="1"/>
  <c r="AT32" i="1"/>
  <c r="AX32" i="2" s="1"/>
  <c r="AS32" i="1"/>
  <c r="AW32" i="2" s="1"/>
  <c r="AR32" i="1"/>
  <c r="AV32" i="2" s="1"/>
  <c r="AQ32" i="1"/>
  <c r="AU32" i="2" s="1"/>
  <c r="AP32" i="1"/>
  <c r="AT32" i="2" s="1"/>
  <c r="AO32" i="1"/>
  <c r="AS32" i="2" s="1"/>
  <c r="AN32" i="1"/>
  <c r="AR32" i="2" s="1"/>
  <c r="AM32" i="1"/>
  <c r="AQ32" i="2" s="1"/>
  <c r="AL32" i="1"/>
  <c r="AP32" i="2" s="1"/>
  <c r="AK32" i="1"/>
  <c r="AO32" i="2" s="1"/>
  <c r="AJ32" i="1"/>
  <c r="AN32" i="2" s="1"/>
  <c r="AI32" i="1"/>
  <c r="AM32" i="2" s="1"/>
  <c r="AH32" i="1"/>
  <c r="AL32" i="2" s="1"/>
  <c r="AG32" i="1"/>
  <c r="AK32" i="2" s="1"/>
  <c r="AF32" i="1"/>
  <c r="AJ32" i="2" s="1"/>
  <c r="AE32" i="1"/>
  <c r="AI32" i="2" s="1"/>
  <c r="AD32" i="1"/>
  <c r="AH32" i="2" s="1"/>
  <c r="AC32" i="1"/>
  <c r="AG32" i="2" s="1"/>
  <c r="AB32" i="1"/>
  <c r="AF32" i="2" s="1"/>
  <c r="AA32" i="1"/>
  <c r="AE32" i="2" s="1"/>
  <c r="Z32" i="1"/>
  <c r="AD32" i="2" s="1"/>
  <c r="Y32" i="1"/>
  <c r="AC32" i="2" s="1"/>
  <c r="X32" i="1"/>
  <c r="AB32" i="2" s="1"/>
  <c r="W32" i="1"/>
  <c r="AA32" i="2" s="1"/>
  <c r="V32" i="1"/>
  <c r="Z32" i="2" s="1"/>
  <c r="U32" i="1"/>
  <c r="Y32" i="2" s="1"/>
  <c r="T32" i="1"/>
  <c r="X32" i="2" s="1"/>
  <c r="S32" i="1"/>
  <c r="W32" i="2" s="1"/>
  <c r="R32" i="1"/>
  <c r="V32" i="2" s="1"/>
  <c r="Q32" i="1"/>
  <c r="U32" i="2" s="1"/>
  <c r="P32" i="1"/>
  <c r="T59" i="2" s="1"/>
  <c r="O32" i="1"/>
  <c r="S59" i="2" s="1"/>
  <c r="N32" i="1"/>
  <c r="R59" i="2" s="1"/>
  <c r="M32" i="1"/>
  <c r="Q59" i="2" s="1"/>
  <c r="L32" i="1"/>
  <c r="P59" i="2" s="1"/>
  <c r="K32" i="1"/>
  <c r="O59" i="2" s="1"/>
  <c r="J32" i="1"/>
  <c r="N59" i="2" s="1"/>
  <c r="I32" i="1"/>
  <c r="M59" i="2" s="1"/>
  <c r="H32" i="1"/>
  <c r="L59" i="2" s="1"/>
  <c r="G32" i="1"/>
  <c r="K59" i="2" s="1"/>
  <c r="F32" i="1"/>
  <c r="F32" i="2" s="1"/>
  <c r="E32" i="1"/>
  <c r="E32" i="2" s="1"/>
  <c r="H32" i="2" s="1"/>
  <c r="I32" i="2" s="1"/>
  <c r="J32" i="2" s="1"/>
  <c r="D32" i="1"/>
  <c r="D32" i="2" s="1"/>
  <c r="C32" i="1"/>
  <c r="C32" i="2" s="1"/>
  <c r="B32" i="1"/>
  <c r="B32" i="2" s="1"/>
  <c r="BE31" i="1"/>
  <c r="BI31" i="2" s="1"/>
  <c r="BD31" i="1"/>
  <c r="BH31" i="2" s="1"/>
  <c r="BC31" i="1"/>
  <c r="BG31" i="2" s="1"/>
  <c r="BB31" i="1"/>
  <c r="BF31" i="2" s="1"/>
  <c r="BA31" i="1"/>
  <c r="BE31" i="2" s="1"/>
  <c r="AZ31" i="1"/>
  <c r="BD31" i="2" s="1"/>
  <c r="AY31" i="1"/>
  <c r="BC31" i="2" s="1"/>
  <c r="AX31" i="1"/>
  <c r="BB31" i="2" s="1"/>
  <c r="AW31" i="1"/>
  <c r="BA31" i="2" s="1"/>
  <c r="AV31" i="1"/>
  <c r="AZ31" i="2" s="1"/>
  <c r="AU31" i="1"/>
  <c r="AY31" i="2" s="1"/>
  <c r="AT31" i="1"/>
  <c r="AX31" i="2" s="1"/>
  <c r="AS31" i="1"/>
  <c r="AW31" i="2" s="1"/>
  <c r="AR31" i="1"/>
  <c r="AV31" i="2" s="1"/>
  <c r="AQ31" i="1"/>
  <c r="AU31" i="2" s="1"/>
  <c r="AP31" i="1"/>
  <c r="AT31" i="2" s="1"/>
  <c r="AO31" i="1"/>
  <c r="AS31" i="2" s="1"/>
  <c r="AN31" i="1"/>
  <c r="AR31" i="2" s="1"/>
  <c r="AM31" i="1"/>
  <c r="AQ31" i="2" s="1"/>
  <c r="AL31" i="1"/>
  <c r="AP31" i="2" s="1"/>
  <c r="AK31" i="1"/>
  <c r="AO31" i="2" s="1"/>
  <c r="AJ31" i="1"/>
  <c r="AN31" i="2" s="1"/>
  <c r="AI31" i="1"/>
  <c r="AM31" i="2" s="1"/>
  <c r="AH31" i="1"/>
  <c r="AL31" i="2" s="1"/>
  <c r="AG31" i="1"/>
  <c r="AK31" i="2" s="1"/>
  <c r="AF31" i="1"/>
  <c r="AJ31" i="2" s="1"/>
  <c r="AE31" i="1"/>
  <c r="AI31" i="2" s="1"/>
  <c r="AD31" i="1"/>
  <c r="AH31" i="2" s="1"/>
  <c r="AC31" i="1"/>
  <c r="AG31" i="2" s="1"/>
  <c r="AB31" i="1"/>
  <c r="AF31" i="2" s="1"/>
  <c r="AA31" i="1"/>
  <c r="AE31" i="2" s="1"/>
  <c r="Z31" i="1"/>
  <c r="AD31" i="2" s="1"/>
  <c r="Y31" i="1"/>
  <c r="AC31" i="2" s="1"/>
  <c r="X31" i="1"/>
  <c r="AB31" i="2" s="1"/>
  <c r="W31" i="1"/>
  <c r="AA31" i="2" s="1"/>
  <c r="V31" i="1"/>
  <c r="Z31" i="2" s="1"/>
  <c r="U31" i="1"/>
  <c r="Y31" i="2" s="1"/>
  <c r="T31" i="1"/>
  <c r="X31" i="2" s="1"/>
  <c r="S31" i="1"/>
  <c r="W31" i="2" s="1"/>
  <c r="R31" i="1"/>
  <c r="V31" i="2" s="1"/>
  <c r="Q31" i="1"/>
  <c r="U31" i="2" s="1"/>
  <c r="P31" i="1"/>
  <c r="T34" i="2" s="1"/>
  <c r="O31" i="1"/>
  <c r="S34" i="2" s="1"/>
  <c r="N31" i="1"/>
  <c r="R34" i="2" s="1"/>
  <c r="M31" i="1"/>
  <c r="Q34" i="2" s="1"/>
  <c r="L31" i="1"/>
  <c r="P34" i="2" s="1"/>
  <c r="K31" i="1"/>
  <c r="O34" i="2" s="1"/>
  <c r="J31" i="1"/>
  <c r="N34" i="2" s="1"/>
  <c r="I31" i="1"/>
  <c r="M34" i="2" s="1"/>
  <c r="H31" i="1"/>
  <c r="L34" i="2" s="1"/>
  <c r="G31" i="1"/>
  <c r="K34" i="2" s="1"/>
  <c r="F31" i="1"/>
  <c r="F31" i="2" s="1"/>
  <c r="E31" i="1"/>
  <c r="E31" i="2" s="1"/>
  <c r="H31" i="2" s="1"/>
  <c r="I31" i="2" s="1"/>
  <c r="J31" i="2" s="1"/>
  <c r="D31" i="1"/>
  <c r="D31" i="2" s="1"/>
  <c r="C31" i="1"/>
  <c r="C31" i="2" s="1"/>
  <c r="B31" i="1"/>
  <c r="B31" i="2" s="1"/>
  <c r="BE30" i="1"/>
  <c r="BI30" i="2" s="1"/>
  <c r="BD30" i="1"/>
  <c r="BH30" i="2" s="1"/>
  <c r="BC30" i="1"/>
  <c r="BG30" i="2" s="1"/>
  <c r="BB30" i="1"/>
  <c r="BF30" i="2" s="1"/>
  <c r="BA30" i="1"/>
  <c r="BE30" i="2" s="1"/>
  <c r="AZ30" i="1"/>
  <c r="BD30" i="2" s="1"/>
  <c r="AY30" i="1"/>
  <c r="BC30" i="2" s="1"/>
  <c r="AX30" i="1"/>
  <c r="BB30" i="2" s="1"/>
  <c r="AW30" i="1"/>
  <c r="BA30" i="2" s="1"/>
  <c r="AV30" i="1"/>
  <c r="AZ30" i="2" s="1"/>
  <c r="AU30" i="1"/>
  <c r="AY30" i="2" s="1"/>
  <c r="AT30" i="1"/>
  <c r="AX30" i="2" s="1"/>
  <c r="AS30" i="1"/>
  <c r="AW30" i="2" s="1"/>
  <c r="AR30" i="1"/>
  <c r="AV30" i="2" s="1"/>
  <c r="AQ30" i="1"/>
  <c r="AU30" i="2" s="1"/>
  <c r="AP30" i="1"/>
  <c r="AT30" i="2" s="1"/>
  <c r="AO30" i="1"/>
  <c r="AS30" i="2" s="1"/>
  <c r="AN30" i="1"/>
  <c r="AR30" i="2" s="1"/>
  <c r="AM30" i="1"/>
  <c r="AQ30" i="2" s="1"/>
  <c r="AL30" i="1"/>
  <c r="AP30" i="2" s="1"/>
  <c r="AK30" i="1"/>
  <c r="AO30" i="2" s="1"/>
  <c r="AJ30" i="1"/>
  <c r="AN30" i="2" s="1"/>
  <c r="AI30" i="1"/>
  <c r="AM30" i="2" s="1"/>
  <c r="AH30" i="1"/>
  <c r="AL30" i="2" s="1"/>
  <c r="AG30" i="1"/>
  <c r="AK30" i="2" s="1"/>
  <c r="AF30" i="1"/>
  <c r="AJ30" i="2" s="1"/>
  <c r="AE30" i="1"/>
  <c r="AI30" i="2" s="1"/>
  <c r="AD30" i="1"/>
  <c r="AH30" i="2" s="1"/>
  <c r="AC30" i="1"/>
  <c r="AG30" i="2" s="1"/>
  <c r="AB30" i="1"/>
  <c r="AF30" i="2" s="1"/>
  <c r="AA30" i="1"/>
  <c r="AE30" i="2" s="1"/>
  <c r="Z30" i="1"/>
  <c r="AD30" i="2" s="1"/>
  <c r="Y30" i="1"/>
  <c r="AC30" i="2" s="1"/>
  <c r="X30" i="1"/>
  <c r="AB30" i="2" s="1"/>
  <c r="W30" i="1"/>
  <c r="AA30" i="2" s="1"/>
  <c r="V30" i="1"/>
  <c r="Z30" i="2" s="1"/>
  <c r="U30" i="1"/>
  <c r="Y30" i="2" s="1"/>
  <c r="T30" i="1"/>
  <c r="X30" i="2" s="1"/>
  <c r="S30" i="1"/>
  <c r="W30" i="2" s="1"/>
  <c r="R30" i="1"/>
  <c r="V30" i="2" s="1"/>
  <c r="Q30" i="1"/>
  <c r="U30" i="2" s="1"/>
  <c r="P30" i="1"/>
  <c r="T32" i="2" s="1"/>
  <c r="O30" i="1"/>
  <c r="S32" i="2" s="1"/>
  <c r="N30" i="1"/>
  <c r="R32" i="2" s="1"/>
  <c r="M30" i="1"/>
  <c r="Q32" i="2" s="1"/>
  <c r="L30" i="1"/>
  <c r="P32" i="2" s="1"/>
  <c r="K30" i="1"/>
  <c r="O32" i="2" s="1"/>
  <c r="J30" i="1"/>
  <c r="N32" i="2" s="1"/>
  <c r="I30" i="1"/>
  <c r="M32" i="2" s="1"/>
  <c r="H30" i="1"/>
  <c r="L32" i="2" s="1"/>
  <c r="G30" i="1"/>
  <c r="K32" i="2" s="1"/>
  <c r="F30" i="1"/>
  <c r="F30" i="2" s="1"/>
  <c r="E30" i="1"/>
  <c r="E30" i="2" s="1"/>
  <c r="H30" i="2" s="1"/>
  <c r="I30" i="2" s="1"/>
  <c r="J30" i="2" s="1"/>
  <c r="D30" i="1"/>
  <c r="D30" i="2" s="1"/>
  <c r="C30" i="1"/>
  <c r="C30" i="2" s="1"/>
  <c r="BE29" i="1"/>
  <c r="BI29" i="2" s="1"/>
  <c r="BD29" i="1"/>
  <c r="BH29" i="2" s="1"/>
  <c r="BC29" i="1"/>
  <c r="BG29" i="2" s="1"/>
  <c r="BB29" i="1"/>
  <c r="BF29" i="2" s="1"/>
  <c r="BA29" i="1"/>
  <c r="BE29" i="2" s="1"/>
  <c r="AZ29" i="1"/>
  <c r="BD29" i="2" s="1"/>
  <c r="AY29" i="1"/>
  <c r="BC29" i="2" s="1"/>
  <c r="AX29" i="1"/>
  <c r="BB29" i="2" s="1"/>
  <c r="AW29" i="1"/>
  <c r="BA29" i="2" s="1"/>
  <c r="AV29" i="1"/>
  <c r="AZ29" i="2" s="1"/>
  <c r="AU29" i="1"/>
  <c r="AY29" i="2" s="1"/>
  <c r="AT29" i="1"/>
  <c r="AX29" i="2" s="1"/>
  <c r="AS29" i="1"/>
  <c r="AW29" i="2" s="1"/>
  <c r="AR29" i="1"/>
  <c r="AV29" i="2" s="1"/>
  <c r="AQ29" i="1"/>
  <c r="AU29" i="2" s="1"/>
  <c r="AP29" i="1"/>
  <c r="AT29" i="2" s="1"/>
  <c r="AO29" i="1"/>
  <c r="AS29" i="2" s="1"/>
  <c r="AN29" i="1"/>
  <c r="AR29" i="2" s="1"/>
  <c r="AM29" i="1"/>
  <c r="AQ29" i="2" s="1"/>
  <c r="AL29" i="1"/>
  <c r="AP29" i="2" s="1"/>
  <c r="AK29" i="1"/>
  <c r="AO29" i="2" s="1"/>
  <c r="AJ29" i="1"/>
  <c r="AN29" i="2" s="1"/>
  <c r="AI29" i="1"/>
  <c r="AM29" i="2" s="1"/>
  <c r="AH29" i="1"/>
  <c r="AL29" i="2" s="1"/>
  <c r="AG29" i="1"/>
  <c r="AK29" i="2" s="1"/>
  <c r="AF29" i="1"/>
  <c r="AJ29" i="2" s="1"/>
  <c r="AE29" i="1"/>
  <c r="AI29" i="2" s="1"/>
  <c r="AD29" i="1"/>
  <c r="AH29" i="2" s="1"/>
  <c r="AC29" i="1"/>
  <c r="AG29" i="2" s="1"/>
  <c r="AB29" i="1"/>
  <c r="AF29" i="2" s="1"/>
  <c r="AA29" i="1"/>
  <c r="AE29" i="2" s="1"/>
  <c r="Z29" i="1"/>
  <c r="AD29" i="2" s="1"/>
  <c r="Y29" i="1"/>
  <c r="AC29" i="2" s="1"/>
  <c r="X29" i="1"/>
  <c r="AB29" i="2" s="1"/>
  <c r="W29" i="1"/>
  <c r="AA29" i="2" s="1"/>
  <c r="V29" i="1"/>
  <c r="Z29" i="2" s="1"/>
  <c r="U29" i="1"/>
  <c r="Y29" i="2" s="1"/>
  <c r="T29" i="1"/>
  <c r="X29" i="2" s="1"/>
  <c r="S29" i="1"/>
  <c r="W29" i="2" s="1"/>
  <c r="R29" i="1"/>
  <c r="V29" i="2" s="1"/>
  <c r="Q29" i="1"/>
  <c r="U29" i="2" s="1"/>
  <c r="P29" i="1"/>
  <c r="T33" i="2" s="1"/>
  <c r="O29" i="1"/>
  <c r="S33" i="2" s="1"/>
  <c r="N29" i="1"/>
  <c r="R33" i="2" s="1"/>
  <c r="M29" i="1"/>
  <c r="Q33" i="2" s="1"/>
  <c r="L29" i="1"/>
  <c r="P33" i="2" s="1"/>
  <c r="K29" i="1"/>
  <c r="O33" i="2" s="1"/>
  <c r="J29" i="1"/>
  <c r="N33" i="2" s="1"/>
  <c r="I29" i="1"/>
  <c r="M33" i="2" s="1"/>
  <c r="H29" i="1"/>
  <c r="L33" i="2" s="1"/>
  <c r="G29" i="1"/>
  <c r="K33" i="2" s="1"/>
  <c r="F29" i="1"/>
  <c r="F29" i="2" s="1"/>
  <c r="E29" i="1"/>
  <c r="E29" i="2" s="1"/>
  <c r="D29" i="1"/>
  <c r="D29" i="2" s="1"/>
  <c r="C29" i="1"/>
  <c r="C29" i="2" s="1"/>
  <c r="B29" i="1"/>
  <c r="B29" i="2" s="1"/>
  <c r="BE28" i="1"/>
  <c r="BI28" i="2" s="1"/>
  <c r="BE27" i="1"/>
  <c r="BI27" i="2" s="1"/>
  <c r="BD27" i="1"/>
  <c r="BH27" i="2" s="1"/>
  <c r="BC27" i="1"/>
  <c r="BG27" i="2" s="1"/>
  <c r="BB27" i="1"/>
  <c r="BF27" i="2" s="1"/>
  <c r="BA27" i="1"/>
  <c r="BE27" i="2" s="1"/>
  <c r="AZ27" i="1"/>
  <c r="BD27" i="2" s="1"/>
  <c r="AY27" i="1"/>
  <c r="BC27" i="2" s="1"/>
  <c r="AX27" i="1"/>
  <c r="BB27" i="2" s="1"/>
  <c r="AW27" i="1"/>
  <c r="BA27" i="2" s="1"/>
  <c r="AV27" i="1"/>
  <c r="AZ27" i="2" s="1"/>
  <c r="AU27" i="1"/>
  <c r="AY27" i="2" s="1"/>
  <c r="AT27" i="1"/>
  <c r="AX27" i="2" s="1"/>
  <c r="AS27" i="1"/>
  <c r="AW27" i="2" s="1"/>
  <c r="AR27" i="1"/>
  <c r="AV27" i="2" s="1"/>
  <c r="AQ27" i="1"/>
  <c r="AU27" i="2" s="1"/>
  <c r="AP27" i="1"/>
  <c r="AT27" i="2" s="1"/>
  <c r="AO27" i="1"/>
  <c r="AS27" i="2" s="1"/>
  <c r="AN27" i="1"/>
  <c r="AR27" i="2" s="1"/>
  <c r="AM27" i="1"/>
  <c r="AQ27" i="2" s="1"/>
  <c r="AL27" i="1"/>
  <c r="AP27" i="2" s="1"/>
  <c r="AK27" i="1"/>
  <c r="AO27" i="2" s="1"/>
  <c r="AJ27" i="1"/>
  <c r="AN27" i="2" s="1"/>
  <c r="AI27" i="1"/>
  <c r="AM27" i="2" s="1"/>
  <c r="AH27" i="1"/>
  <c r="AL27" i="2" s="1"/>
  <c r="AG27" i="1"/>
  <c r="AK27" i="2" s="1"/>
  <c r="AF27" i="1"/>
  <c r="AJ27" i="2" s="1"/>
  <c r="AE27" i="1"/>
  <c r="AI27" i="2" s="1"/>
  <c r="AD27" i="1"/>
  <c r="AH27" i="2" s="1"/>
  <c r="AC27" i="1"/>
  <c r="AG27" i="2" s="1"/>
  <c r="AB27" i="1"/>
  <c r="AF27" i="2" s="1"/>
  <c r="AA27" i="1"/>
  <c r="AE27" i="2" s="1"/>
  <c r="Z27" i="1"/>
  <c r="AD27" i="2" s="1"/>
  <c r="Y27" i="1"/>
  <c r="AC27" i="2" s="1"/>
  <c r="X27" i="1"/>
  <c r="AB27" i="2" s="1"/>
  <c r="W27" i="1"/>
  <c r="AA27" i="2" s="1"/>
  <c r="V27" i="1"/>
  <c r="Z27" i="2" s="1"/>
  <c r="U27" i="1"/>
  <c r="Y27" i="2" s="1"/>
  <c r="T27" i="1"/>
  <c r="X27" i="2" s="1"/>
  <c r="S27" i="1"/>
  <c r="W27" i="2" s="1"/>
  <c r="R27" i="1"/>
  <c r="V27" i="2" s="1"/>
  <c r="Q27" i="1"/>
  <c r="U27" i="2" s="1"/>
  <c r="P27" i="1"/>
  <c r="T30" i="2" s="1"/>
  <c r="O27" i="1"/>
  <c r="S30" i="2" s="1"/>
  <c r="N27" i="1"/>
  <c r="R30" i="2" s="1"/>
  <c r="M27" i="1"/>
  <c r="Q30" i="2" s="1"/>
  <c r="L27" i="1"/>
  <c r="P30" i="2" s="1"/>
  <c r="K27" i="1"/>
  <c r="O30" i="2" s="1"/>
  <c r="J27" i="1"/>
  <c r="N30" i="2" s="1"/>
  <c r="I27" i="1"/>
  <c r="M30" i="2" s="1"/>
  <c r="H27" i="1"/>
  <c r="L30" i="2" s="1"/>
  <c r="G27" i="1"/>
  <c r="K30" i="2" s="1"/>
  <c r="F27" i="1"/>
  <c r="F27" i="2" s="1"/>
  <c r="E27" i="1"/>
  <c r="E27" i="2" s="1"/>
  <c r="D27" i="1"/>
  <c r="D27" i="2" s="1"/>
  <c r="C27" i="1"/>
  <c r="C27" i="2" s="1"/>
  <c r="B27" i="1"/>
  <c r="B27" i="2" s="1"/>
  <c r="BE26" i="1"/>
  <c r="BI26" i="2" s="1"/>
  <c r="BD26" i="1"/>
  <c r="BH26" i="2" s="1"/>
  <c r="BC26" i="1"/>
  <c r="BG26" i="2" s="1"/>
  <c r="BB26" i="1"/>
  <c r="BF26" i="2" s="1"/>
  <c r="BA26" i="1"/>
  <c r="BE26" i="2" s="1"/>
  <c r="AZ26" i="1"/>
  <c r="BD26" i="2" s="1"/>
  <c r="AY26" i="1"/>
  <c r="BC26" i="2" s="1"/>
  <c r="AX26" i="1"/>
  <c r="BB26" i="2" s="1"/>
  <c r="AW26" i="1"/>
  <c r="BA26" i="2" s="1"/>
  <c r="AV26" i="1"/>
  <c r="AZ26" i="2" s="1"/>
  <c r="AU26" i="1"/>
  <c r="AY26" i="2" s="1"/>
  <c r="AT26" i="1"/>
  <c r="AX26" i="2" s="1"/>
  <c r="AS26" i="1"/>
  <c r="AW26" i="2" s="1"/>
  <c r="AR26" i="1"/>
  <c r="AV26" i="2" s="1"/>
  <c r="AQ26" i="1"/>
  <c r="AU26" i="2" s="1"/>
  <c r="AP26" i="1"/>
  <c r="AT26" i="2" s="1"/>
  <c r="AO26" i="1"/>
  <c r="AS26" i="2" s="1"/>
  <c r="AN26" i="1"/>
  <c r="AR26" i="2" s="1"/>
  <c r="AM26" i="1"/>
  <c r="AQ26" i="2" s="1"/>
  <c r="AL26" i="1"/>
  <c r="AP26" i="2" s="1"/>
  <c r="AK26" i="1"/>
  <c r="AO26" i="2" s="1"/>
  <c r="AJ26" i="1"/>
  <c r="AN26" i="2" s="1"/>
  <c r="AI26" i="1"/>
  <c r="AM26" i="2" s="1"/>
  <c r="AH26" i="1"/>
  <c r="AL26" i="2" s="1"/>
  <c r="AG26" i="1"/>
  <c r="AK26" i="2" s="1"/>
  <c r="AF26" i="1"/>
  <c r="AJ26" i="2" s="1"/>
  <c r="AE26" i="1"/>
  <c r="AI26" i="2" s="1"/>
  <c r="AD26" i="1"/>
  <c r="AH26" i="2" s="1"/>
  <c r="AC26" i="1"/>
  <c r="AG26" i="2" s="1"/>
  <c r="AB26" i="1"/>
  <c r="AF26" i="2" s="1"/>
  <c r="AA26" i="1"/>
  <c r="AE26" i="2" s="1"/>
  <c r="Z26" i="1"/>
  <c r="AD26" i="2" s="1"/>
  <c r="Y26" i="1"/>
  <c r="AC26" i="2" s="1"/>
  <c r="X26" i="1"/>
  <c r="AB26" i="2" s="1"/>
  <c r="W26" i="1"/>
  <c r="AA26" i="2" s="1"/>
  <c r="V26" i="1"/>
  <c r="Z26" i="2" s="1"/>
  <c r="U26" i="1"/>
  <c r="Y26" i="2" s="1"/>
  <c r="T26" i="1"/>
  <c r="X26" i="2" s="1"/>
  <c r="S26" i="1"/>
  <c r="W26" i="2" s="1"/>
  <c r="R26" i="1"/>
  <c r="V26" i="2" s="1"/>
  <c r="Q26" i="1"/>
  <c r="U26" i="2" s="1"/>
  <c r="P26" i="1"/>
  <c r="T29" i="2" s="1"/>
  <c r="O26" i="1"/>
  <c r="S29" i="2" s="1"/>
  <c r="N26" i="1"/>
  <c r="R29" i="2" s="1"/>
  <c r="M26" i="1"/>
  <c r="Q29" i="2" s="1"/>
  <c r="L26" i="1"/>
  <c r="P29" i="2" s="1"/>
  <c r="K26" i="1"/>
  <c r="O29" i="2" s="1"/>
  <c r="J26" i="1"/>
  <c r="N29" i="2" s="1"/>
  <c r="I26" i="1"/>
  <c r="M29" i="2" s="1"/>
  <c r="H26" i="1"/>
  <c r="L29" i="2" s="1"/>
  <c r="G26" i="1"/>
  <c r="K29" i="2" s="1"/>
  <c r="F26" i="1"/>
  <c r="F26" i="2" s="1"/>
  <c r="E26" i="1"/>
  <c r="E26" i="2" s="1"/>
  <c r="D26" i="1"/>
  <c r="D26" i="2" s="1"/>
  <c r="C26" i="1"/>
  <c r="C26" i="2" s="1"/>
  <c r="B26" i="1"/>
  <c r="B26" i="2" s="1"/>
  <c r="BE25" i="1"/>
  <c r="BI25" i="2" s="1"/>
  <c r="BD25" i="1"/>
  <c r="BH25" i="2" s="1"/>
  <c r="BC25" i="1"/>
  <c r="BG25" i="2" s="1"/>
  <c r="BB25" i="1"/>
  <c r="BF25" i="2" s="1"/>
  <c r="BA25" i="1"/>
  <c r="BE25" i="2" s="1"/>
  <c r="AZ25" i="1"/>
  <c r="BD25" i="2" s="1"/>
  <c r="AY25" i="1"/>
  <c r="BC25" i="2" s="1"/>
  <c r="AX25" i="1"/>
  <c r="BB25" i="2" s="1"/>
  <c r="AW25" i="1"/>
  <c r="BA25" i="2" s="1"/>
  <c r="AV25" i="1"/>
  <c r="AZ25" i="2" s="1"/>
  <c r="AU25" i="1"/>
  <c r="AY25" i="2" s="1"/>
  <c r="AT25" i="1"/>
  <c r="AX25" i="2" s="1"/>
  <c r="AS25" i="1"/>
  <c r="AW25" i="2" s="1"/>
  <c r="AR25" i="1"/>
  <c r="AV25" i="2" s="1"/>
  <c r="AQ25" i="1"/>
  <c r="AU25" i="2" s="1"/>
  <c r="AP25" i="1"/>
  <c r="AT25" i="2" s="1"/>
  <c r="AO25" i="1"/>
  <c r="AS25" i="2" s="1"/>
  <c r="AN25" i="1"/>
  <c r="AR25" i="2" s="1"/>
  <c r="AM25" i="1"/>
  <c r="AQ25" i="2" s="1"/>
  <c r="AL25" i="1"/>
  <c r="AP25" i="2" s="1"/>
  <c r="AK25" i="1"/>
  <c r="AO25" i="2" s="1"/>
  <c r="AJ25" i="1"/>
  <c r="AN25" i="2" s="1"/>
  <c r="AI25" i="1"/>
  <c r="AM25" i="2" s="1"/>
  <c r="AH25" i="1"/>
  <c r="AL25" i="2" s="1"/>
  <c r="AG25" i="1"/>
  <c r="AK25" i="2" s="1"/>
  <c r="AF25" i="1"/>
  <c r="AJ25" i="2" s="1"/>
  <c r="AE25" i="1"/>
  <c r="AI25" i="2" s="1"/>
  <c r="AD25" i="1"/>
  <c r="AH25" i="2" s="1"/>
  <c r="AC25" i="1"/>
  <c r="AG25" i="2" s="1"/>
  <c r="AB25" i="1"/>
  <c r="AF25" i="2" s="1"/>
  <c r="AA25" i="1"/>
  <c r="AE25" i="2" s="1"/>
  <c r="Z25" i="1"/>
  <c r="AD25" i="2" s="1"/>
  <c r="Y25" i="1"/>
  <c r="AC25" i="2" s="1"/>
  <c r="X25" i="1"/>
  <c r="AB25" i="2" s="1"/>
  <c r="W25" i="1"/>
  <c r="AA25" i="2" s="1"/>
  <c r="V25" i="1"/>
  <c r="Z25" i="2" s="1"/>
  <c r="U25" i="1"/>
  <c r="Y25" i="2" s="1"/>
  <c r="T25" i="1"/>
  <c r="X25" i="2" s="1"/>
  <c r="S25" i="1"/>
  <c r="W25" i="2" s="1"/>
  <c r="R25" i="1"/>
  <c r="V25" i="2" s="1"/>
  <c r="Q25" i="1"/>
  <c r="U25" i="2" s="1"/>
  <c r="P25" i="1"/>
  <c r="T27" i="2" s="1"/>
  <c r="O25" i="1"/>
  <c r="S27" i="2" s="1"/>
  <c r="N25" i="1"/>
  <c r="R27" i="2" s="1"/>
  <c r="M25" i="1"/>
  <c r="Q27" i="2" s="1"/>
  <c r="L25" i="1"/>
  <c r="P27" i="2" s="1"/>
  <c r="K25" i="1"/>
  <c r="O27" i="2" s="1"/>
  <c r="J25" i="1"/>
  <c r="N27" i="2" s="1"/>
  <c r="I25" i="1"/>
  <c r="M27" i="2" s="1"/>
  <c r="H25" i="1"/>
  <c r="L27" i="2" s="1"/>
  <c r="G25" i="1"/>
  <c r="K27" i="2" s="1"/>
  <c r="F25" i="1"/>
  <c r="F25" i="2" s="1"/>
  <c r="E25" i="1"/>
  <c r="E25" i="2" s="1"/>
  <c r="D25" i="1"/>
  <c r="D25" i="2" s="1"/>
  <c r="C25" i="1"/>
  <c r="C25" i="2" s="1"/>
  <c r="B25" i="1"/>
  <c r="B25" i="2" s="1"/>
  <c r="BE24" i="1"/>
  <c r="BI24" i="2" s="1"/>
  <c r="BD24" i="1"/>
  <c r="BH24" i="2" s="1"/>
  <c r="BC24" i="1"/>
  <c r="BG24" i="2" s="1"/>
  <c r="BB24" i="1"/>
  <c r="BF24" i="2" s="1"/>
  <c r="BA24" i="1"/>
  <c r="BE24" i="2" s="1"/>
  <c r="AZ24" i="1"/>
  <c r="BD24" i="2" s="1"/>
  <c r="AY24" i="1"/>
  <c r="BC24" i="2" s="1"/>
  <c r="AX24" i="1"/>
  <c r="BB24" i="2" s="1"/>
  <c r="AW24" i="1"/>
  <c r="BA24" i="2" s="1"/>
  <c r="AV24" i="1"/>
  <c r="AZ24" i="2" s="1"/>
  <c r="AU24" i="1"/>
  <c r="AY24" i="2" s="1"/>
  <c r="AT24" i="1"/>
  <c r="AX24" i="2" s="1"/>
  <c r="AS24" i="1"/>
  <c r="AW24" i="2" s="1"/>
  <c r="AR24" i="1"/>
  <c r="AV24" i="2" s="1"/>
  <c r="AQ24" i="1"/>
  <c r="AU24" i="2" s="1"/>
  <c r="AP24" i="1"/>
  <c r="AT24" i="2" s="1"/>
  <c r="AO24" i="1"/>
  <c r="AS24" i="2" s="1"/>
  <c r="AN24" i="1"/>
  <c r="AR24" i="2" s="1"/>
  <c r="AM24" i="1"/>
  <c r="AQ24" i="2" s="1"/>
  <c r="AL24" i="1"/>
  <c r="AP24" i="2" s="1"/>
  <c r="AK24" i="1"/>
  <c r="AO24" i="2" s="1"/>
  <c r="AJ24" i="1"/>
  <c r="AN24" i="2" s="1"/>
  <c r="AI24" i="1"/>
  <c r="AM24" i="2" s="1"/>
  <c r="AH24" i="1"/>
  <c r="AL24" i="2" s="1"/>
  <c r="AG24" i="1"/>
  <c r="AK24" i="2" s="1"/>
  <c r="AF24" i="1"/>
  <c r="AJ24" i="2" s="1"/>
  <c r="AE24" i="1"/>
  <c r="AI24" i="2" s="1"/>
  <c r="AD24" i="1"/>
  <c r="AH24" i="2" s="1"/>
  <c r="AC24" i="1"/>
  <c r="AG24" i="2" s="1"/>
  <c r="AB24" i="1"/>
  <c r="AF24" i="2" s="1"/>
  <c r="AA24" i="1"/>
  <c r="AE24" i="2" s="1"/>
  <c r="Z24" i="1"/>
  <c r="AD24" i="2" s="1"/>
  <c r="Y24" i="1"/>
  <c r="AC24" i="2" s="1"/>
  <c r="X24" i="1"/>
  <c r="AB24" i="2" s="1"/>
  <c r="W24" i="1"/>
  <c r="AA24" i="2" s="1"/>
  <c r="V24" i="1"/>
  <c r="Z24" i="2" s="1"/>
  <c r="U24" i="1"/>
  <c r="Y24" i="2" s="1"/>
  <c r="T24" i="1"/>
  <c r="X24" i="2" s="1"/>
  <c r="S24" i="1"/>
  <c r="W24" i="2" s="1"/>
  <c r="R24" i="1"/>
  <c r="V24" i="2" s="1"/>
  <c r="Q24" i="1"/>
  <c r="U24" i="2" s="1"/>
  <c r="P24" i="1"/>
  <c r="T28" i="2" s="1"/>
  <c r="O24" i="1"/>
  <c r="S28" i="2" s="1"/>
  <c r="N24" i="1"/>
  <c r="R28" i="2" s="1"/>
  <c r="M24" i="1"/>
  <c r="Q28" i="2" s="1"/>
  <c r="L24" i="1"/>
  <c r="P28" i="2" s="1"/>
  <c r="K24" i="1"/>
  <c r="O28" i="2" s="1"/>
  <c r="J24" i="1"/>
  <c r="N28" i="2" s="1"/>
  <c r="I24" i="1"/>
  <c r="M28" i="2" s="1"/>
  <c r="H24" i="1"/>
  <c r="L28" i="2" s="1"/>
  <c r="G24" i="1"/>
  <c r="K28" i="2" s="1"/>
  <c r="F24" i="1"/>
  <c r="F24" i="2" s="1"/>
  <c r="E24" i="1"/>
  <c r="E24" i="2" s="1"/>
  <c r="D24" i="1"/>
  <c r="D24" i="2" s="1"/>
  <c r="C24" i="1"/>
  <c r="C24" i="2" s="1"/>
  <c r="B24" i="1"/>
  <c r="B24" i="2" s="1"/>
  <c r="BE23" i="1"/>
  <c r="BI23" i="2" s="1"/>
  <c r="BD23" i="1"/>
  <c r="BH23" i="2" s="1"/>
  <c r="BC23" i="1"/>
  <c r="BG23" i="2" s="1"/>
  <c r="BB23" i="1"/>
  <c r="BF23" i="2" s="1"/>
  <c r="BA23" i="1"/>
  <c r="BE23" i="2" s="1"/>
  <c r="AZ23" i="1"/>
  <c r="BD23" i="2" s="1"/>
  <c r="AY23" i="1"/>
  <c r="BC23" i="2" s="1"/>
  <c r="AX23" i="1"/>
  <c r="BB23" i="2" s="1"/>
  <c r="AW23" i="1"/>
  <c r="BA23" i="2" s="1"/>
  <c r="AV23" i="1"/>
  <c r="AZ23" i="2" s="1"/>
  <c r="AU23" i="1"/>
  <c r="AY23" i="2" s="1"/>
  <c r="AT23" i="1"/>
  <c r="AX23" i="2" s="1"/>
  <c r="AS23" i="1"/>
  <c r="AW23" i="2" s="1"/>
  <c r="AR23" i="1"/>
  <c r="AV23" i="2" s="1"/>
  <c r="AQ23" i="1"/>
  <c r="AU23" i="2" s="1"/>
  <c r="AP23" i="1"/>
  <c r="AT23" i="2" s="1"/>
  <c r="AO23" i="1"/>
  <c r="AS23" i="2" s="1"/>
  <c r="AN23" i="1"/>
  <c r="AR23" i="2" s="1"/>
  <c r="AM23" i="1"/>
  <c r="AQ23" i="2" s="1"/>
  <c r="AL23" i="1"/>
  <c r="AP23" i="2" s="1"/>
  <c r="AK23" i="1"/>
  <c r="AO23" i="2" s="1"/>
  <c r="AJ23" i="1"/>
  <c r="AN23" i="2" s="1"/>
  <c r="AI23" i="1"/>
  <c r="AM23" i="2" s="1"/>
  <c r="AH23" i="1"/>
  <c r="AL23" i="2" s="1"/>
  <c r="AG23" i="1"/>
  <c r="AK23" i="2" s="1"/>
  <c r="AF23" i="1"/>
  <c r="AJ23" i="2" s="1"/>
  <c r="AE23" i="1"/>
  <c r="AI23" i="2" s="1"/>
  <c r="AD23" i="1"/>
  <c r="AH23" i="2" s="1"/>
  <c r="AC23" i="1"/>
  <c r="AG23" i="2" s="1"/>
  <c r="AB23" i="1"/>
  <c r="AF23" i="2" s="1"/>
  <c r="AA23" i="1"/>
  <c r="AE23" i="2" s="1"/>
  <c r="Z23" i="1"/>
  <c r="AD23" i="2" s="1"/>
  <c r="Y23" i="1"/>
  <c r="AC23" i="2" s="1"/>
  <c r="X23" i="1"/>
  <c r="AB23" i="2" s="1"/>
  <c r="W23" i="1"/>
  <c r="AA23" i="2" s="1"/>
  <c r="V23" i="1"/>
  <c r="Z23" i="2" s="1"/>
  <c r="U23" i="1"/>
  <c r="Y23" i="2" s="1"/>
  <c r="T23" i="1"/>
  <c r="X23" i="2" s="1"/>
  <c r="S23" i="1"/>
  <c r="W23" i="2" s="1"/>
  <c r="R23" i="1"/>
  <c r="V23" i="2" s="1"/>
  <c r="Q23" i="1"/>
  <c r="U23" i="2" s="1"/>
  <c r="P23" i="1"/>
  <c r="T26" i="2" s="1"/>
  <c r="O23" i="1"/>
  <c r="S26" i="2" s="1"/>
  <c r="N23" i="1"/>
  <c r="R26" i="2" s="1"/>
  <c r="M23" i="1"/>
  <c r="Q26" i="2" s="1"/>
  <c r="L23" i="1"/>
  <c r="P26" i="2" s="1"/>
  <c r="K23" i="1"/>
  <c r="O26" i="2" s="1"/>
  <c r="J23" i="1"/>
  <c r="N26" i="2" s="1"/>
  <c r="I23" i="1"/>
  <c r="M26" i="2" s="1"/>
  <c r="H23" i="1"/>
  <c r="L26" i="2" s="1"/>
  <c r="G23" i="1"/>
  <c r="K26" i="2" s="1"/>
  <c r="F23" i="1"/>
  <c r="F23" i="2" s="1"/>
  <c r="E23" i="1"/>
  <c r="E23" i="2" s="1"/>
  <c r="D23" i="1"/>
  <c r="D23" i="2" s="1"/>
  <c r="C23" i="1"/>
  <c r="C23" i="2" s="1"/>
  <c r="B23" i="1"/>
  <c r="B23" i="2" s="1"/>
  <c r="BE22" i="1"/>
  <c r="BI22" i="2" s="1"/>
  <c r="BD22" i="1"/>
  <c r="BH22" i="2" s="1"/>
  <c r="BC22" i="1"/>
  <c r="BG22" i="2" s="1"/>
  <c r="BB22" i="1"/>
  <c r="BF22" i="2" s="1"/>
  <c r="BA22" i="1"/>
  <c r="BE22" i="2" s="1"/>
  <c r="AZ22" i="1"/>
  <c r="BD22" i="2" s="1"/>
  <c r="AY22" i="1"/>
  <c r="BC22" i="2" s="1"/>
  <c r="AX22" i="1"/>
  <c r="BB22" i="2" s="1"/>
  <c r="AW22" i="1"/>
  <c r="BA22" i="2" s="1"/>
  <c r="AV22" i="1"/>
  <c r="AZ22" i="2" s="1"/>
  <c r="AU22" i="1"/>
  <c r="AY22" i="2" s="1"/>
  <c r="AT22" i="1"/>
  <c r="AX22" i="2" s="1"/>
  <c r="AS22" i="1"/>
  <c r="AW22" i="2" s="1"/>
  <c r="AR22" i="1"/>
  <c r="AV22" i="2" s="1"/>
  <c r="AQ22" i="1"/>
  <c r="AU22" i="2" s="1"/>
  <c r="AP22" i="1"/>
  <c r="AT22" i="2" s="1"/>
  <c r="AO22" i="1"/>
  <c r="AS22" i="2" s="1"/>
  <c r="AN22" i="1"/>
  <c r="AR22" i="2" s="1"/>
  <c r="AM22" i="1"/>
  <c r="AQ22" i="2" s="1"/>
  <c r="AL22" i="1"/>
  <c r="AP22" i="2" s="1"/>
  <c r="AK22" i="1"/>
  <c r="AO22" i="2" s="1"/>
  <c r="AJ22" i="1"/>
  <c r="AN22" i="2" s="1"/>
  <c r="AI22" i="1"/>
  <c r="AM22" i="2" s="1"/>
  <c r="AH22" i="1"/>
  <c r="AL22" i="2" s="1"/>
  <c r="AG22" i="1"/>
  <c r="AK22" i="2" s="1"/>
  <c r="AF22" i="1"/>
  <c r="AJ22" i="2" s="1"/>
  <c r="AE22" i="1"/>
  <c r="AI22" i="2" s="1"/>
  <c r="AD22" i="1"/>
  <c r="AH22" i="2" s="1"/>
  <c r="AC22" i="1"/>
  <c r="AG22" i="2" s="1"/>
  <c r="AB22" i="1"/>
  <c r="AF22" i="2" s="1"/>
  <c r="AA22" i="1"/>
  <c r="AE22" i="2" s="1"/>
  <c r="Z22" i="1"/>
  <c r="AD22" i="2" s="1"/>
  <c r="Y22" i="1"/>
  <c r="AC22" i="2" s="1"/>
  <c r="X22" i="1"/>
  <c r="AB22" i="2" s="1"/>
  <c r="W22" i="1"/>
  <c r="AA22" i="2" s="1"/>
  <c r="V22" i="1"/>
  <c r="Z22" i="2" s="1"/>
  <c r="U22" i="1"/>
  <c r="Y22" i="2" s="1"/>
  <c r="T22" i="1"/>
  <c r="X22" i="2" s="1"/>
  <c r="S22" i="1"/>
  <c r="W22" i="2" s="1"/>
  <c r="R22" i="1"/>
  <c r="V22" i="2" s="1"/>
  <c r="Q22" i="1"/>
  <c r="U22" i="2" s="1"/>
  <c r="P22" i="1"/>
  <c r="T25" i="2" s="1"/>
  <c r="O22" i="1"/>
  <c r="S25" i="2" s="1"/>
  <c r="N22" i="1"/>
  <c r="R25" i="2" s="1"/>
  <c r="M22" i="1"/>
  <c r="Q25" i="2" s="1"/>
  <c r="L22" i="1"/>
  <c r="P25" i="2" s="1"/>
  <c r="K22" i="1"/>
  <c r="O25" i="2" s="1"/>
  <c r="J22" i="1"/>
  <c r="N25" i="2" s="1"/>
  <c r="I22" i="1"/>
  <c r="M25" i="2" s="1"/>
  <c r="H22" i="1"/>
  <c r="L25" i="2" s="1"/>
  <c r="G22" i="1"/>
  <c r="K25" i="2" s="1"/>
  <c r="F22" i="1"/>
  <c r="F22" i="2" s="1"/>
  <c r="E22" i="1"/>
  <c r="E22" i="2" s="1"/>
  <c r="D22" i="1"/>
  <c r="D22" i="2" s="1"/>
  <c r="C22" i="1"/>
  <c r="C22" i="2" s="1"/>
  <c r="B22" i="1"/>
  <c r="B22" i="2" s="1"/>
  <c r="BE21" i="1"/>
  <c r="BI21" i="2" s="1"/>
  <c r="BD21" i="1"/>
  <c r="BH21" i="2" s="1"/>
  <c r="BC21" i="1"/>
  <c r="BG21" i="2" s="1"/>
  <c r="BB21" i="1"/>
  <c r="BF21" i="2" s="1"/>
  <c r="BA21" i="1"/>
  <c r="BE21" i="2" s="1"/>
  <c r="AZ21" i="1"/>
  <c r="BD21" i="2" s="1"/>
  <c r="AY21" i="1"/>
  <c r="BC21" i="2" s="1"/>
  <c r="AX21" i="1"/>
  <c r="BB21" i="2" s="1"/>
  <c r="AW21" i="1"/>
  <c r="BA21" i="2" s="1"/>
  <c r="AV21" i="1"/>
  <c r="AZ21" i="2" s="1"/>
  <c r="AU21" i="1"/>
  <c r="AY21" i="2" s="1"/>
  <c r="AT21" i="1"/>
  <c r="AX21" i="2" s="1"/>
  <c r="AS21" i="1"/>
  <c r="AW21" i="2" s="1"/>
  <c r="AR21" i="1"/>
  <c r="AV21" i="2" s="1"/>
  <c r="AQ21" i="1"/>
  <c r="AU21" i="2" s="1"/>
  <c r="AP21" i="1"/>
  <c r="AT21" i="2" s="1"/>
  <c r="AO21" i="1"/>
  <c r="AS21" i="2" s="1"/>
  <c r="AN21" i="1"/>
  <c r="AR21" i="2" s="1"/>
  <c r="AM21" i="1"/>
  <c r="AQ21" i="2" s="1"/>
  <c r="AL21" i="1"/>
  <c r="AP21" i="2" s="1"/>
  <c r="AK21" i="1"/>
  <c r="AO21" i="2" s="1"/>
  <c r="AJ21" i="1"/>
  <c r="AN21" i="2" s="1"/>
  <c r="AI21" i="1"/>
  <c r="AM21" i="2" s="1"/>
  <c r="AH21" i="1"/>
  <c r="AL21" i="2" s="1"/>
  <c r="AG21" i="1"/>
  <c r="AK21" i="2" s="1"/>
  <c r="AF21" i="1"/>
  <c r="AJ21" i="2" s="1"/>
  <c r="AE21" i="1"/>
  <c r="AI21" i="2" s="1"/>
  <c r="AD21" i="1"/>
  <c r="AH21" i="2" s="1"/>
  <c r="AC21" i="1"/>
  <c r="AG21" i="2" s="1"/>
  <c r="AB21" i="1"/>
  <c r="AF21" i="2" s="1"/>
  <c r="AA21" i="1"/>
  <c r="AE21" i="2" s="1"/>
  <c r="Z21" i="1"/>
  <c r="AD21" i="2" s="1"/>
  <c r="Y21" i="1"/>
  <c r="AC21" i="2" s="1"/>
  <c r="X21" i="1"/>
  <c r="AB21" i="2" s="1"/>
  <c r="W21" i="1"/>
  <c r="AA21" i="2" s="1"/>
  <c r="V21" i="1"/>
  <c r="Z21" i="2" s="1"/>
  <c r="U21" i="1"/>
  <c r="Y21" i="2" s="1"/>
  <c r="T21" i="1"/>
  <c r="X21" i="2" s="1"/>
  <c r="S21" i="1"/>
  <c r="W21" i="2" s="1"/>
  <c r="R21" i="1"/>
  <c r="V21" i="2" s="1"/>
  <c r="Q21" i="1"/>
  <c r="U21" i="2" s="1"/>
  <c r="P21" i="1"/>
  <c r="T24" i="2" s="1"/>
  <c r="O21" i="1"/>
  <c r="S24" i="2" s="1"/>
  <c r="N21" i="1"/>
  <c r="R24" i="2" s="1"/>
  <c r="M21" i="1"/>
  <c r="Q24" i="2" s="1"/>
  <c r="L21" i="1"/>
  <c r="P24" i="2" s="1"/>
  <c r="K21" i="1"/>
  <c r="O24" i="2" s="1"/>
  <c r="J21" i="1"/>
  <c r="N24" i="2" s="1"/>
  <c r="I21" i="1"/>
  <c r="M24" i="2" s="1"/>
  <c r="H21" i="1"/>
  <c r="L24" i="2" s="1"/>
  <c r="G21" i="1"/>
  <c r="K24" i="2" s="1"/>
  <c r="F21" i="1"/>
  <c r="F21" i="2" s="1"/>
  <c r="E21" i="1"/>
  <c r="E21" i="2" s="1"/>
  <c r="D21" i="1"/>
  <c r="D21" i="2" s="1"/>
  <c r="C21" i="1"/>
  <c r="C21" i="2" s="1"/>
  <c r="B21" i="1"/>
  <c r="B21" i="2" s="1"/>
  <c r="BE20" i="1"/>
  <c r="BI20" i="2" s="1"/>
  <c r="BD20" i="1"/>
  <c r="BH20" i="2" s="1"/>
  <c r="BC20" i="1"/>
  <c r="BG20" i="2" s="1"/>
  <c r="BB20" i="1"/>
  <c r="BF20" i="2" s="1"/>
  <c r="BA20" i="1"/>
  <c r="BE20" i="2" s="1"/>
  <c r="AZ20" i="1"/>
  <c r="BD20" i="2" s="1"/>
  <c r="AY20" i="1"/>
  <c r="BC20" i="2" s="1"/>
  <c r="AX20" i="1"/>
  <c r="BB20" i="2" s="1"/>
  <c r="AW20" i="1"/>
  <c r="BA20" i="2" s="1"/>
  <c r="AV20" i="1"/>
  <c r="AZ20" i="2" s="1"/>
  <c r="AU20" i="1"/>
  <c r="AY20" i="2" s="1"/>
  <c r="AT20" i="1"/>
  <c r="AX20" i="2" s="1"/>
  <c r="AS20" i="1"/>
  <c r="AW20" i="2" s="1"/>
  <c r="AR20" i="1"/>
  <c r="AV20" i="2" s="1"/>
  <c r="AQ20" i="1"/>
  <c r="AU20" i="2" s="1"/>
  <c r="AP20" i="1"/>
  <c r="AT20" i="2" s="1"/>
  <c r="AO20" i="1"/>
  <c r="AS20" i="2" s="1"/>
  <c r="AN20" i="1"/>
  <c r="AR20" i="2" s="1"/>
  <c r="AM20" i="1"/>
  <c r="AQ20" i="2" s="1"/>
  <c r="AL20" i="1"/>
  <c r="AP20" i="2" s="1"/>
  <c r="AK20" i="1"/>
  <c r="AO20" i="2" s="1"/>
  <c r="AJ20" i="1"/>
  <c r="AN20" i="2" s="1"/>
  <c r="AI20" i="1"/>
  <c r="AM20" i="2" s="1"/>
  <c r="AH20" i="1"/>
  <c r="AL20" i="2" s="1"/>
  <c r="AG20" i="1"/>
  <c r="AK20" i="2" s="1"/>
  <c r="AF20" i="1"/>
  <c r="AJ20" i="2" s="1"/>
  <c r="AE20" i="1"/>
  <c r="AI20" i="2" s="1"/>
  <c r="AD20" i="1"/>
  <c r="AH20" i="2" s="1"/>
  <c r="AC20" i="1"/>
  <c r="AG20" i="2" s="1"/>
  <c r="AB20" i="1"/>
  <c r="AF20" i="2" s="1"/>
  <c r="AA20" i="1"/>
  <c r="AE20" i="2" s="1"/>
  <c r="Z20" i="1"/>
  <c r="AD20" i="2" s="1"/>
  <c r="Y20" i="1"/>
  <c r="AC20" i="2" s="1"/>
  <c r="X20" i="1"/>
  <c r="AB20" i="2" s="1"/>
  <c r="W20" i="1"/>
  <c r="AA20" i="2" s="1"/>
  <c r="V20" i="1"/>
  <c r="Z20" i="2" s="1"/>
  <c r="U20" i="1"/>
  <c r="Y20" i="2" s="1"/>
  <c r="T20" i="1"/>
  <c r="X20" i="2" s="1"/>
  <c r="S20" i="1"/>
  <c r="W20" i="2" s="1"/>
  <c r="R20" i="1"/>
  <c r="V20" i="2" s="1"/>
  <c r="Q20" i="1"/>
  <c r="U20" i="2" s="1"/>
  <c r="P20" i="1"/>
  <c r="T23" i="2" s="1"/>
  <c r="O20" i="1"/>
  <c r="S23" i="2" s="1"/>
  <c r="N20" i="1"/>
  <c r="R23" i="2" s="1"/>
  <c r="M20" i="1"/>
  <c r="Q23" i="2" s="1"/>
  <c r="L20" i="1"/>
  <c r="P23" i="2" s="1"/>
  <c r="K20" i="1"/>
  <c r="O23" i="2" s="1"/>
  <c r="J20" i="1"/>
  <c r="N23" i="2" s="1"/>
  <c r="I20" i="1"/>
  <c r="M23" i="2" s="1"/>
  <c r="H20" i="1"/>
  <c r="L23" i="2" s="1"/>
  <c r="G20" i="1"/>
  <c r="K23" i="2" s="1"/>
  <c r="F20" i="1"/>
  <c r="F20" i="2" s="1"/>
  <c r="E20" i="1"/>
  <c r="E20" i="2" s="1"/>
  <c r="D20" i="1"/>
  <c r="D20" i="2" s="1"/>
  <c r="C20" i="1"/>
  <c r="C20" i="2" s="1"/>
  <c r="B20" i="1"/>
  <c r="B20" i="2" s="1"/>
  <c r="BE19" i="1"/>
  <c r="BI19" i="2" s="1"/>
  <c r="BD19" i="1"/>
  <c r="BH19" i="2" s="1"/>
  <c r="BC19" i="1"/>
  <c r="BG19" i="2" s="1"/>
  <c r="BB19" i="1"/>
  <c r="BF19" i="2" s="1"/>
  <c r="BA19" i="1"/>
  <c r="BE19" i="2" s="1"/>
  <c r="AZ19" i="1"/>
  <c r="BD19" i="2" s="1"/>
  <c r="AY19" i="1"/>
  <c r="BC19" i="2" s="1"/>
  <c r="AX19" i="1"/>
  <c r="BB19" i="2" s="1"/>
  <c r="AW19" i="1"/>
  <c r="BA19" i="2" s="1"/>
  <c r="AV19" i="1"/>
  <c r="AZ19" i="2" s="1"/>
  <c r="AU19" i="1"/>
  <c r="AY19" i="2" s="1"/>
  <c r="AT19" i="1"/>
  <c r="AX19" i="2" s="1"/>
  <c r="AS19" i="1"/>
  <c r="AW19" i="2" s="1"/>
  <c r="AR19" i="1"/>
  <c r="AV19" i="2" s="1"/>
  <c r="AQ19" i="1"/>
  <c r="AU19" i="2" s="1"/>
  <c r="AP19" i="1"/>
  <c r="AT19" i="2" s="1"/>
  <c r="AO19" i="1"/>
  <c r="AS19" i="2" s="1"/>
  <c r="AN19" i="1"/>
  <c r="AR19" i="2" s="1"/>
  <c r="AM19" i="1"/>
  <c r="AQ19" i="2" s="1"/>
  <c r="AL19" i="1"/>
  <c r="AP19" i="2" s="1"/>
  <c r="AK19" i="1"/>
  <c r="AO19" i="2" s="1"/>
  <c r="AJ19" i="1"/>
  <c r="AN19" i="2" s="1"/>
  <c r="AI19" i="1"/>
  <c r="AM19" i="2" s="1"/>
  <c r="AH19" i="1"/>
  <c r="AL19" i="2" s="1"/>
  <c r="AG19" i="1"/>
  <c r="AK19" i="2" s="1"/>
  <c r="AF19" i="1"/>
  <c r="AJ19" i="2" s="1"/>
  <c r="AE19" i="1"/>
  <c r="AI19" i="2" s="1"/>
  <c r="AD19" i="1"/>
  <c r="AH19" i="2" s="1"/>
  <c r="AC19" i="1"/>
  <c r="AG19" i="2" s="1"/>
  <c r="AB19" i="1"/>
  <c r="AF19" i="2" s="1"/>
  <c r="AA19" i="1"/>
  <c r="AE19" i="2" s="1"/>
  <c r="Z19" i="1"/>
  <c r="AD19" i="2" s="1"/>
  <c r="Y19" i="1"/>
  <c r="AC19" i="2" s="1"/>
  <c r="X19" i="1"/>
  <c r="AB19" i="2" s="1"/>
  <c r="W19" i="1"/>
  <c r="AA19" i="2" s="1"/>
  <c r="V19" i="1"/>
  <c r="Z19" i="2" s="1"/>
  <c r="U19" i="1"/>
  <c r="Y19" i="2" s="1"/>
  <c r="T19" i="1"/>
  <c r="X19" i="2" s="1"/>
  <c r="S19" i="1"/>
  <c r="W19" i="2" s="1"/>
  <c r="R19" i="1"/>
  <c r="V19" i="2" s="1"/>
  <c r="Q19" i="1"/>
  <c r="U19" i="2" s="1"/>
  <c r="P19" i="1"/>
  <c r="T22" i="2" s="1"/>
  <c r="O19" i="1"/>
  <c r="S22" i="2" s="1"/>
  <c r="N19" i="1"/>
  <c r="R22" i="2" s="1"/>
  <c r="M19" i="1"/>
  <c r="Q22" i="2" s="1"/>
  <c r="L19" i="1"/>
  <c r="P22" i="2" s="1"/>
  <c r="K19" i="1"/>
  <c r="O22" i="2" s="1"/>
  <c r="J19" i="1"/>
  <c r="N22" i="2" s="1"/>
  <c r="I19" i="1"/>
  <c r="M22" i="2" s="1"/>
  <c r="H19" i="1"/>
  <c r="L22" i="2" s="1"/>
  <c r="G19" i="1"/>
  <c r="K22" i="2" s="1"/>
  <c r="F19" i="1"/>
  <c r="F19" i="2" s="1"/>
  <c r="E19" i="1"/>
  <c r="E19" i="2" s="1"/>
  <c r="D19" i="1"/>
  <c r="D19" i="2" s="1"/>
  <c r="C19" i="1"/>
  <c r="C19" i="2" s="1"/>
  <c r="B19" i="1"/>
  <c r="B19" i="2" s="1"/>
  <c r="BE18" i="1"/>
  <c r="BI18" i="2" s="1"/>
  <c r="BD18" i="1"/>
  <c r="BH18" i="2" s="1"/>
  <c r="BC18" i="1"/>
  <c r="BG18" i="2" s="1"/>
  <c r="BB18" i="1"/>
  <c r="BF18" i="2" s="1"/>
  <c r="BA18" i="1"/>
  <c r="BE18" i="2" s="1"/>
  <c r="AZ18" i="1"/>
  <c r="BD18" i="2" s="1"/>
  <c r="AY18" i="1"/>
  <c r="BC18" i="2" s="1"/>
  <c r="AX18" i="1"/>
  <c r="BB18" i="2" s="1"/>
  <c r="AW18" i="1"/>
  <c r="BA18" i="2" s="1"/>
  <c r="AV18" i="1"/>
  <c r="AZ18" i="2" s="1"/>
  <c r="AU18" i="1"/>
  <c r="AY18" i="2" s="1"/>
  <c r="AT18" i="1"/>
  <c r="AX18" i="2" s="1"/>
  <c r="AS18" i="1"/>
  <c r="AW18" i="2" s="1"/>
  <c r="AR18" i="1"/>
  <c r="AV18" i="2" s="1"/>
  <c r="AQ18" i="1"/>
  <c r="AU18" i="2" s="1"/>
  <c r="AP18" i="1"/>
  <c r="AT18" i="2" s="1"/>
  <c r="AO18" i="1"/>
  <c r="AS18" i="2" s="1"/>
  <c r="AN18" i="1"/>
  <c r="AR18" i="2" s="1"/>
  <c r="AM18" i="1"/>
  <c r="AQ18" i="2" s="1"/>
  <c r="AL18" i="1"/>
  <c r="AP18" i="2" s="1"/>
  <c r="AK18" i="1"/>
  <c r="AO18" i="2" s="1"/>
  <c r="AJ18" i="1"/>
  <c r="AN18" i="2" s="1"/>
  <c r="AI18" i="1"/>
  <c r="AM18" i="2" s="1"/>
  <c r="AH18" i="1"/>
  <c r="AL18" i="2" s="1"/>
  <c r="AG18" i="1"/>
  <c r="AK18" i="2" s="1"/>
  <c r="AF18" i="1"/>
  <c r="AJ18" i="2" s="1"/>
  <c r="AE18" i="1"/>
  <c r="AI18" i="2" s="1"/>
  <c r="AD18" i="1"/>
  <c r="AH18" i="2" s="1"/>
  <c r="AC18" i="1"/>
  <c r="AG18" i="2" s="1"/>
  <c r="AB18" i="1"/>
  <c r="AF18" i="2" s="1"/>
  <c r="AA18" i="1"/>
  <c r="AE18" i="2" s="1"/>
  <c r="Z18" i="1"/>
  <c r="AD18" i="2" s="1"/>
  <c r="Y18" i="1"/>
  <c r="AC18" i="2" s="1"/>
  <c r="X18" i="1"/>
  <c r="AB18" i="2" s="1"/>
  <c r="W18" i="1"/>
  <c r="AA18" i="2" s="1"/>
  <c r="V18" i="1"/>
  <c r="Z18" i="2" s="1"/>
  <c r="U18" i="1"/>
  <c r="Y18" i="2" s="1"/>
  <c r="T18" i="1"/>
  <c r="X18" i="2" s="1"/>
  <c r="S18" i="1"/>
  <c r="W18" i="2" s="1"/>
  <c r="R18" i="1"/>
  <c r="V18" i="2" s="1"/>
  <c r="Q18" i="1"/>
  <c r="U18" i="2" s="1"/>
  <c r="P18" i="1"/>
  <c r="T21" i="2" s="1"/>
  <c r="O18" i="1"/>
  <c r="S21" i="2" s="1"/>
  <c r="N18" i="1"/>
  <c r="R21" i="2" s="1"/>
  <c r="M18" i="1"/>
  <c r="Q21" i="2" s="1"/>
  <c r="L18" i="1"/>
  <c r="P21" i="2" s="1"/>
  <c r="K18" i="1"/>
  <c r="O21" i="2" s="1"/>
  <c r="J18" i="1"/>
  <c r="N21" i="2" s="1"/>
  <c r="I18" i="1"/>
  <c r="M21" i="2" s="1"/>
  <c r="H18" i="1"/>
  <c r="L21" i="2" s="1"/>
  <c r="G18" i="1"/>
  <c r="K21" i="2" s="1"/>
  <c r="F18" i="1"/>
  <c r="F18" i="2" s="1"/>
  <c r="E18" i="1"/>
  <c r="E18" i="2" s="1"/>
  <c r="D18" i="1"/>
  <c r="D18" i="2" s="1"/>
  <c r="C18" i="1"/>
  <c r="C18" i="2" s="1"/>
  <c r="B18" i="1"/>
  <c r="B18" i="2" s="1"/>
  <c r="BE17" i="1"/>
  <c r="BI17" i="2" s="1"/>
  <c r="BD17" i="1"/>
  <c r="BH17" i="2" s="1"/>
  <c r="BC17" i="1"/>
  <c r="BG17" i="2" s="1"/>
  <c r="BB17" i="1"/>
  <c r="BF17" i="2" s="1"/>
  <c r="BA17" i="1"/>
  <c r="BE17" i="2" s="1"/>
  <c r="AZ17" i="1"/>
  <c r="BD17" i="2" s="1"/>
  <c r="AY17" i="1"/>
  <c r="BC17" i="2" s="1"/>
  <c r="AX17" i="1"/>
  <c r="BB17" i="2" s="1"/>
  <c r="AW17" i="1"/>
  <c r="BA17" i="2" s="1"/>
  <c r="AV17" i="1"/>
  <c r="AZ17" i="2" s="1"/>
  <c r="AU17" i="1"/>
  <c r="AY17" i="2" s="1"/>
  <c r="AT17" i="1"/>
  <c r="AX17" i="2" s="1"/>
  <c r="AS17" i="1"/>
  <c r="AW17" i="2" s="1"/>
  <c r="AR17" i="1"/>
  <c r="AV17" i="2" s="1"/>
  <c r="AQ17" i="1"/>
  <c r="AU17" i="2" s="1"/>
  <c r="AP17" i="1"/>
  <c r="AT17" i="2" s="1"/>
  <c r="AO17" i="1"/>
  <c r="AS17" i="2" s="1"/>
  <c r="AN17" i="1"/>
  <c r="AR17" i="2" s="1"/>
  <c r="AM17" i="1"/>
  <c r="AQ17" i="2" s="1"/>
  <c r="AL17" i="1"/>
  <c r="AP17" i="2" s="1"/>
  <c r="AK17" i="1"/>
  <c r="AO17" i="2" s="1"/>
  <c r="AJ17" i="1"/>
  <c r="AN17" i="2" s="1"/>
  <c r="AI17" i="1"/>
  <c r="AM17" i="2" s="1"/>
  <c r="AH17" i="1"/>
  <c r="AL17" i="2" s="1"/>
  <c r="AG17" i="1"/>
  <c r="AK17" i="2" s="1"/>
  <c r="AF17" i="1"/>
  <c r="AJ17" i="2" s="1"/>
  <c r="AE17" i="1"/>
  <c r="AI17" i="2" s="1"/>
  <c r="AD17" i="1"/>
  <c r="AH17" i="2" s="1"/>
  <c r="AC17" i="1"/>
  <c r="AG17" i="2" s="1"/>
  <c r="AB17" i="1"/>
  <c r="AF17" i="2" s="1"/>
  <c r="AA17" i="1"/>
  <c r="AE17" i="2" s="1"/>
  <c r="Z17" i="1"/>
  <c r="AD17" i="2" s="1"/>
  <c r="Y17" i="1"/>
  <c r="AC17" i="2" s="1"/>
  <c r="X17" i="1"/>
  <c r="AB17" i="2" s="1"/>
  <c r="W17" i="1"/>
  <c r="AA17" i="2" s="1"/>
  <c r="V17" i="1"/>
  <c r="Z17" i="2" s="1"/>
  <c r="U17" i="1"/>
  <c r="Y17" i="2" s="1"/>
  <c r="T17" i="1"/>
  <c r="X17" i="2" s="1"/>
  <c r="S17" i="1"/>
  <c r="W17" i="2" s="1"/>
  <c r="R17" i="1"/>
  <c r="V17" i="2" s="1"/>
  <c r="Q17" i="1"/>
  <c r="U17" i="2" s="1"/>
  <c r="P17" i="1"/>
  <c r="T5" i="2" s="1"/>
  <c r="O17" i="1"/>
  <c r="S5" i="2" s="1"/>
  <c r="N17" i="1"/>
  <c r="R5" i="2" s="1"/>
  <c r="M17" i="1"/>
  <c r="Q5" i="2" s="1"/>
  <c r="L17" i="1"/>
  <c r="P5" i="2" s="1"/>
  <c r="K17" i="1"/>
  <c r="O5" i="2" s="1"/>
  <c r="J17" i="1"/>
  <c r="N5" i="2" s="1"/>
  <c r="I17" i="1"/>
  <c r="M5" i="2" s="1"/>
  <c r="H17" i="1"/>
  <c r="L5" i="2" s="1"/>
  <c r="G17" i="1"/>
  <c r="K5" i="2" s="1"/>
  <c r="F17" i="1"/>
  <c r="F17" i="2" s="1"/>
  <c r="E17" i="1"/>
  <c r="E17" i="2" s="1"/>
  <c r="D17" i="1"/>
  <c r="D17" i="2" s="1"/>
  <c r="C17" i="1"/>
  <c r="C17" i="2" s="1"/>
  <c r="B17" i="1"/>
  <c r="B17" i="2" s="1"/>
  <c r="BE16" i="1"/>
  <c r="BI16" i="2" s="1"/>
  <c r="BD16" i="1"/>
  <c r="BH16" i="2" s="1"/>
  <c r="BC16" i="1"/>
  <c r="BG16" i="2" s="1"/>
  <c r="BB16" i="1"/>
  <c r="BF16" i="2" s="1"/>
  <c r="BA16" i="1"/>
  <c r="BE16" i="2" s="1"/>
  <c r="AZ16" i="1"/>
  <c r="BD16" i="2" s="1"/>
  <c r="AY16" i="1"/>
  <c r="BC16" i="2" s="1"/>
  <c r="AX16" i="1"/>
  <c r="BB16" i="2" s="1"/>
  <c r="AW16" i="1"/>
  <c r="BA16" i="2" s="1"/>
  <c r="AV16" i="1"/>
  <c r="AZ16" i="2" s="1"/>
  <c r="AU16" i="1"/>
  <c r="AY16" i="2" s="1"/>
  <c r="AT16" i="1"/>
  <c r="AX16" i="2" s="1"/>
  <c r="AS16" i="1"/>
  <c r="AW16" i="2" s="1"/>
  <c r="AR16" i="1"/>
  <c r="AV16" i="2" s="1"/>
  <c r="AQ16" i="1"/>
  <c r="AU16" i="2" s="1"/>
  <c r="AP16" i="1"/>
  <c r="AT16" i="2" s="1"/>
  <c r="AO16" i="1"/>
  <c r="AS16" i="2" s="1"/>
  <c r="AN16" i="1"/>
  <c r="AR16" i="2" s="1"/>
  <c r="AM16" i="1"/>
  <c r="AQ16" i="2" s="1"/>
  <c r="AL16" i="1"/>
  <c r="AP16" i="2" s="1"/>
  <c r="AK16" i="1"/>
  <c r="AO16" i="2" s="1"/>
  <c r="AJ16" i="1"/>
  <c r="AN16" i="2" s="1"/>
  <c r="AI16" i="1"/>
  <c r="AM16" i="2" s="1"/>
  <c r="AH16" i="1"/>
  <c r="AL16" i="2" s="1"/>
  <c r="AG16" i="1"/>
  <c r="AK16" i="2" s="1"/>
  <c r="AF16" i="1"/>
  <c r="AJ16" i="2" s="1"/>
  <c r="AE16" i="1"/>
  <c r="AI16" i="2" s="1"/>
  <c r="AD16" i="1"/>
  <c r="AH16" i="2" s="1"/>
  <c r="AC16" i="1"/>
  <c r="AG16" i="2" s="1"/>
  <c r="AB16" i="1"/>
  <c r="AF16" i="2" s="1"/>
  <c r="AA16" i="1"/>
  <c r="AE16" i="2" s="1"/>
  <c r="Z16" i="1"/>
  <c r="AD16" i="2" s="1"/>
  <c r="Y16" i="1"/>
  <c r="AC16" i="2" s="1"/>
  <c r="X16" i="1"/>
  <c r="AB16" i="2" s="1"/>
  <c r="W16" i="1"/>
  <c r="AA16" i="2" s="1"/>
  <c r="V16" i="1"/>
  <c r="Z16" i="2" s="1"/>
  <c r="U16" i="1"/>
  <c r="Y16" i="2" s="1"/>
  <c r="T16" i="1"/>
  <c r="X16" i="2" s="1"/>
  <c r="S16" i="1"/>
  <c r="W16" i="2" s="1"/>
  <c r="R16" i="1"/>
  <c r="V16" i="2" s="1"/>
  <c r="Q16" i="1"/>
  <c r="U16" i="2" s="1"/>
  <c r="P16" i="1"/>
  <c r="T20" i="2" s="1"/>
  <c r="O16" i="1"/>
  <c r="S20" i="2" s="1"/>
  <c r="N16" i="1"/>
  <c r="R20" i="2" s="1"/>
  <c r="M16" i="1"/>
  <c r="Q20" i="2" s="1"/>
  <c r="L16" i="1"/>
  <c r="P20" i="2" s="1"/>
  <c r="K16" i="1"/>
  <c r="O20" i="2" s="1"/>
  <c r="J16" i="1"/>
  <c r="N20" i="2" s="1"/>
  <c r="I16" i="1"/>
  <c r="M20" i="2" s="1"/>
  <c r="H16" i="1"/>
  <c r="L20" i="2" s="1"/>
  <c r="G16" i="1"/>
  <c r="K20" i="2" s="1"/>
  <c r="F16" i="1"/>
  <c r="F16" i="2" s="1"/>
  <c r="E16" i="1"/>
  <c r="E16" i="2" s="1"/>
  <c r="D16" i="1"/>
  <c r="D16" i="2" s="1"/>
  <c r="C16" i="1"/>
  <c r="C16" i="2" s="1"/>
  <c r="B16" i="1"/>
  <c r="B16" i="2" s="1"/>
  <c r="BE15" i="1"/>
  <c r="BI15" i="2" s="1"/>
  <c r="BD15" i="1"/>
  <c r="BH15" i="2" s="1"/>
  <c r="BC15" i="1"/>
  <c r="BG15" i="2" s="1"/>
  <c r="BB15" i="1"/>
  <c r="BF15" i="2" s="1"/>
  <c r="BA15" i="1"/>
  <c r="BE15" i="2" s="1"/>
  <c r="AZ15" i="1"/>
  <c r="BD15" i="2" s="1"/>
  <c r="AY15" i="1"/>
  <c r="BC15" i="2" s="1"/>
  <c r="AX15" i="1"/>
  <c r="BB15" i="2" s="1"/>
  <c r="AW15" i="1"/>
  <c r="BA15" i="2" s="1"/>
  <c r="AV15" i="1"/>
  <c r="AZ15" i="2" s="1"/>
  <c r="AU15" i="1"/>
  <c r="AY15" i="2" s="1"/>
  <c r="AT15" i="1"/>
  <c r="AX15" i="2" s="1"/>
  <c r="AS15" i="1"/>
  <c r="AW15" i="2" s="1"/>
  <c r="AR15" i="1"/>
  <c r="AV15" i="2" s="1"/>
  <c r="AQ15" i="1"/>
  <c r="AU15" i="2" s="1"/>
  <c r="AP15" i="1"/>
  <c r="AT15" i="2" s="1"/>
  <c r="AO15" i="1"/>
  <c r="AS15" i="2" s="1"/>
  <c r="AN15" i="1"/>
  <c r="AR15" i="2" s="1"/>
  <c r="AM15" i="1"/>
  <c r="AQ15" i="2" s="1"/>
  <c r="AL15" i="1"/>
  <c r="AP15" i="2" s="1"/>
  <c r="AK15" i="1"/>
  <c r="AO15" i="2" s="1"/>
  <c r="AJ15" i="1"/>
  <c r="AN15" i="2" s="1"/>
  <c r="AI15" i="1"/>
  <c r="AM15" i="2" s="1"/>
  <c r="AH15" i="1"/>
  <c r="AL15" i="2" s="1"/>
  <c r="AG15" i="1"/>
  <c r="AK15" i="2" s="1"/>
  <c r="AF15" i="1"/>
  <c r="AJ15" i="2" s="1"/>
  <c r="AE15" i="1"/>
  <c r="AI15" i="2" s="1"/>
  <c r="AD15" i="1"/>
  <c r="AH15" i="2" s="1"/>
  <c r="AC15" i="1"/>
  <c r="AG15" i="2" s="1"/>
  <c r="AB15" i="1"/>
  <c r="AF15" i="2" s="1"/>
  <c r="AA15" i="1"/>
  <c r="AE15" i="2" s="1"/>
  <c r="Z15" i="1"/>
  <c r="AD15" i="2" s="1"/>
  <c r="Y15" i="1"/>
  <c r="AC15" i="2" s="1"/>
  <c r="X15" i="1"/>
  <c r="AB15" i="2" s="1"/>
  <c r="W15" i="1"/>
  <c r="AA15" i="2" s="1"/>
  <c r="V15" i="1"/>
  <c r="Z15" i="2" s="1"/>
  <c r="U15" i="1"/>
  <c r="Y15" i="2" s="1"/>
  <c r="T15" i="1"/>
  <c r="X15" i="2" s="1"/>
  <c r="S15" i="1"/>
  <c r="W15" i="2" s="1"/>
  <c r="R15" i="1"/>
  <c r="V15" i="2" s="1"/>
  <c r="Q15" i="1"/>
  <c r="U15" i="2" s="1"/>
  <c r="P15" i="1"/>
  <c r="T19" i="2" s="1"/>
  <c r="O15" i="1"/>
  <c r="S19" i="2" s="1"/>
  <c r="N15" i="1"/>
  <c r="R19" i="2" s="1"/>
  <c r="M15" i="1"/>
  <c r="Q19" i="2" s="1"/>
  <c r="L15" i="1"/>
  <c r="P19" i="2" s="1"/>
  <c r="K15" i="1"/>
  <c r="O19" i="2" s="1"/>
  <c r="J15" i="1"/>
  <c r="N19" i="2" s="1"/>
  <c r="I15" i="1"/>
  <c r="M19" i="2" s="1"/>
  <c r="H15" i="1"/>
  <c r="L19" i="2" s="1"/>
  <c r="G15" i="1"/>
  <c r="K19" i="2" s="1"/>
  <c r="F15" i="1"/>
  <c r="F15" i="2" s="1"/>
  <c r="E15" i="1"/>
  <c r="E15" i="2" s="1"/>
  <c r="D15" i="1"/>
  <c r="D15" i="2" s="1"/>
  <c r="C15" i="1"/>
  <c r="C15" i="2" s="1"/>
  <c r="B15" i="1"/>
  <c r="B15" i="2" s="1"/>
  <c r="BE14" i="1"/>
  <c r="BI14" i="2" s="1"/>
  <c r="BD14" i="1"/>
  <c r="BH14" i="2" s="1"/>
  <c r="BC14" i="1"/>
  <c r="BG14" i="2" s="1"/>
  <c r="BB14" i="1"/>
  <c r="BF14" i="2" s="1"/>
  <c r="BA14" i="1"/>
  <c r="BE14" i="2" s="1"/>
  <c r="AZ14" i="1"/>
  <c r="BD14" i="2" s="1"/>
  <c r="AY14" i="1"/>
  <c r="BC14" i="2" s="1"/>
  <c r="AX14" i="1"/>
  <c r="BB14" i="2" s="1"/>
  <c r="AW14" i="1"/>
  <c r="BA14" i="2" s="1"/>
  <c r="AV14" i="1"/>
  <c r="AZ14" i="2" s="1"/>
  <c r="AU14" i="1"/>
  <c r="AY14" i="2" s="1"/>
  <c r="AT14" i="1"/>
  <c r="AX14" i="2" s="1"/>
  <c r="AS14" i="1"/>
  <c r="AW14" i="2" s="1"/>
  <c r="AR14" i="1"/>
  <c r="AV14" i="2" s="1"/>
  <c r="AQ14" i="1"/>
  <c r="AU14" i="2" s="1"/>
  <c r="AP14" i="1"/>
  <c r="AT14" i="2" s="1"/>
  <c r="AO14" i="1"/>
  <c r="AS14" i="2" s="1"/>
  <c r="AN14" i="1"/>
  <c r="AR14" i="2" s="1"/>
  <c r="AM14" i="1"/>
  <c r="AQ14" i="2" s="1"/>
  <c r="AL14" i="1"/>
  <c r="AP14" i="2" s="1"/>
  <c r="AK14" i="1"/>
  <c r="AO14" i="2" s="1"/>
  <c r="AJ14" i="1"/>
  <c r="AN14" i="2" s="1"/>
  <c r="AI14" i="1"/>
  <c r="AM14" i="2" s="1"/>
  <c r="AH14" i="1"/>
  <c r="AL14" i="2" s="1"/>
  <c r="AG14" i="1"/>
  <c r="AK14" i="2" s="1"/>
  <c r="AF14" i="1"/>
  <c r="AJ14" i="2" s="1"/>
  <c r="AE14" i="1"/>
  <c r="AI14" i="2" s="1"/>
  <c r="AD14" i="1"/>
  <c r="AH14" i="2" s="1"/>
  <c r="AC14" i="1"/>
  <c r="AG14" i="2" s="1"/>
  <c r="AB14" i="1"/>
  <c r="AF14" i="2" s="1"/>
  <c r="AA14" i="1"/>
  <c r="AE14" i="2" s="1"/>
  <c r="Z14" i="1"/>
  <c r="AD14" i="2" s="1"/>
  <c r="Y14" i="1"/>
  <c r="AC14" i="2" s="1"/>
  <c r="X14" i="1"/>
  <c r="AB14" i="2" s="1"/>
  <c r="W14" i="1"/>
  <c r="AA14" i="2" s="1"/>
  <c r="V14" i="1"/>
  <c r="Z14" i="2" s="1"/>
  <c r="U14" i="1"/>
  <c r="Y14" i="2" s="1"/>
  <c r="T14" i="1"/>
  <c r="X14" i="2" s="1"/>
  <c r="S14" i="1"/>
  <c r="W14" i="2" s="1"/>
  <c r="R14" i="1"/>
  <c r="V14" i="2" s="1"/>
  <c r="Q14" i="1"/>
  <c r="U14" i="2" s="1"/>
  <c r="P14" i="1"/>
  <c r="T6" i="2" s="1"/>
  <c r="O14" i="1"/>
  <c r="S6" i="2" s="1"/>
  <c r="N14" i="1"/>
  <c r="R6" i="2" s="1"/>
  <c r="M14" i="1"/>
  <c r="Q6" i="2" s="1"/>
  <c r="L14" i="1"/>
  <c r="P6" i="2" s="1"/>
  <c r="K14" i="1"/>
  <c r="O6" i="2" s="1"/>
  <c r="J14" i="1"/>
  <c r="N6" i="2" s="1"/>
  <c r="I14" i="1"/>
  <c r="M6" i="2" s="1"/>
  <c r="H14" i="1"/>
  <c r="L6" i="2" s="1"/>
  <c r="G14" i="1"/>
  <c r="K6" i="2" s="1"/>
  <c r="F14" i="1"/>
  <c r="F14" i="2" s="1"/>
  <c r="E14" i="1"/>
  <c r="E14" i="2" s="1"/>
  <c r="D14" i="1"/>
  <c r="D14" i="2" s="1"/>
  <c r="C14" i="1"/>
  <c r="C14" i="2" s="1"/>
  <c r="B14" i="1"/>
  <c r="B14" i="2" s="1"/>
  <c r="BE13" i="1"/>
  <c r="BI13" i="2" s="1"/>
  <c r="BD13" i="1"/>
  <c r="BH13" i="2" s="1"/>
  <c r="BC13" i="1"/>
  <c r="BG13" i="2" s="1"/>
  <c r="BB13" i="1"/>
  <c r="BF13" i="2" s="1"/>
  <c r="BA13" i="1"/>
  <c r="BE13" i="2" s="1"/>
  <c r="AZ13" i="1"/>
  <c r="BD13" i="2" s="1"/>
  <c r="AY13" i="1"/>
  <c r="BC13" i="2" s="1"/>
  <c r="AX13" i="1"/>
  <c r="BB13" i="2" s="1"/>
  <c r="AW13" i="1"/>
  <c r="BA13" i="2" s="1"/>
  <c r="AV13" i="1"/>
  <c r="AZ13" i="2" s="1"/>
  <c r="AU13" i="1"/>
  <c r="AY13" i="2" s="1"/>
  <c r="AT13" i="1"/>
  <c r="AX13" i="2" s="1"/>
  <c r="AS13" i="1"/>
  <c r="AW13" i="2" s="1"/>
  <c r="AR13" i="1"/>
  <c r="AV13" i="2" s="1"/>
  <c r="AQ13" i="1"/>
  <c r="AU13" i="2" s="1"/>
  <c r="AP13" i="1"/>
  <c r="AT13" i="2" s="1"/>
  <c r="AO13" i="1"/>
  <c r="AS13" i="2" s="1"/>
  <c r="AN13" i="1"/>
  <c r="AR13" i="2" s="1"/>
  <c r="AM13" i="1"/>
  <c r="AQ13" i="2" s="1"/>
  <c r="AL13" i="1"/>
  <c r="AP13" i="2" s="1"/>
  <c r="AK13" i="1"/>
  <c r="AO13" i="2" s="1"/>
  <c r="AJ13" i="1"/>
  <c r="AN13" i="2" s="1"/>
  <c r="AI13" i="1"/>
  <c r="AM13" i="2" s="1"/>
  <c r="AH13" i="1"/>
  <c r="AL13" i="2" s="1"/>
  <c r="AG13" i="1"/>
  <c r="AK13" i="2" s="1"/>
  <c r="AF13" i="1"/>
  <c r="AJ13" i="2" s="1"/>
  <c r="AE13" i="1"/>
  <c r="AI13" i="2" s="1"/>
  <c r="AD13" i="1"/>
  <c r="AH13" i="2" s="1"/>
  <c r="AC13" i="1"/>
  <c r="AG13" i="2" s="1"/>
  <c r="AB13" i="1"/>
  <c r="AF13" i="2" s="1"/>
  <c r="AA13" i="1"/>
  <c r="AE13" i="2" s="1"/>
  <c r="Z13" i="1"/>
  <c r="AD13" i="2" s="1"/>
  <c r="Y13" i="1"/>
  <c r="AC13" i="2" s="1"/>
  <c r="X13" i="1"/>
  <c r="AB13" i="2" s="1"/>
  <c r="W13" i="1"/>
  <c r="AA13" i="2" s="1"/>
  <c r="V13" i="1"/>
  <c r="Z13" i="2" s="1"/>
  <c r="U13" i="1"/>
  <c r="Y13" i="2" s="1"/>
  <c r="T13" i="1"/>
  <c r="X13" i="2" s="1"/>
  <c r="S13" i="1"/>
  <c r="W13" i="2" s="1"/>
  <c r="R13" i="1"/>
  <c r="V13" i="2" s="1"/>
  <c r="Q13" i="1"/>
  <c r="U13" i="2" s="1"/>
  <c r="P13" i="1"/>
  <c r="T18" i="2" s="1"/>
  <c r="O13" i="1"/>
  <c r="S18" i="2" s="1"/>
  <c r="N13" i="1"/>
  <c r="R18" i="2" s="1"/>
  <c r="M13" i="1"/>
  <c r="Q18" i="2" s="1"/>
  <c r="L13" i="1"/>
  <c r="P18" i="2" s="1"/>
  <c r="K13" i="1"/>
  <c r="O18" i="2" s="1"/>
  <c r="J13" i="1"/>
  <c r="N18" i="2" s="1"/>
  <c r="I13" i="1"/>
  <c r="M18" i="2" s="1"/>
  <c r="H13" i="1"/>
  <c r="L18" i="2" s="1"/>
  <c r="G13" i="1"/>
  <c r="K18" i="2" s="1"/>
  <c r="F13" i="1"/>
  <c r="F13" i="2" s="1"/>
  <c r="E13" i="1"/>
  <c r="E13" i="2" s="1"/>
  <c r="D13" i="1"/>
  <c r="D13" i="2" s="1"/>
  <c r="C13" i="1"/>
  <c r="C13" i="2" s="1"/>
  <c r="B13" i="1"/>
  <c r="B13" i="2" s="1"/>
  <c r="BE12" i="1"/>
  <c r="BI12" i="2" s="1"/>
  <c r="BD12" i="1"/>
  <c r="BH12" i="2" s="1"/>
  <c r="BC12" i="1"/>
  <c r="BG12" i="2" s="1"/>
  <c r="BB12" i="1"/>
  <c r="BF12" i="2" s="1"/>
  <c r="BA12" i="1"/>
  <c r="BE12" i="2" s="1"/>
  <c r="AZ12" i="1"/>
  <c r="BD12" i="2" s="1"/>
  <c r="AY12" i="1"/>
  <c r="BC12" i="2" s="1"/>
  <c r="AX12" i="1"/>
  <c r="BB12" i="2" s="1"/>
  <c r="AW12" i="1"/>
  <c r="BA12" i="2" s="1"/>
  <c r="AV12" i="1"/>
  <c r="AZ12" i="2" s="1"/>
  <c r="AU12" i="1"/>
  <c r="AY12" i="2" s="1"/>
  <c r="AT12" i="1"/>
  <c r="AX12" i="2" s="1"/>
  <c r="AS12" i="1"/>
  <c r="AW12" i="2" s="1"/>
  <c r="AR12" i="1"/>
  <c r="AV12" i="2" s="1"/>
  <c r="AQ12" i="1"/>
  <c r="AU12" i="2" s="1"/>
  <c r="AP12" i="1"/>
  <c r="AT12" i="2" s="1"/>
  <c r="AO12" i="1"/>
  <c r="AS12" i="2" s="1"/>
  <c r="AN12" i="1"/>
  <c r="AR12" i="2" s="1"/>
  <c r="AM12" i="1"/>
  <c r="AQ12" i="2" s="1"/>
  <c r="AL12" i="1"/>
  <c r="AP12" i="2" s="1"/>
  <c r="AK12" i="1"/>
  <c r="AO12" i="2" s="1"/>
  <c r="AJ12" i="1"/>
  <c r="AN12" i="2" s="1"/>
  <c r="AI12" i="1"/>
  <c r="AM12" i="2" s="1"/>
  <c r="AH12" i="1"/>
  <c r="AL12" i="2" s="1"/>
  <c r="AG12" i="1"/>
  <c r="AK12" i="2" s="1"/>
  <c r="AF12" i="1"/>
  <c r="AJ12" i="2" s="1"/>
  <c r="AE12" i="1"/>
  <c r="AI12" i="2" s="1"/>
  <c r="AD12" i="1"/>
  <c r="AH12" i="2" s="1"/>
  <c r="AC12" i="1"/>
  <c r="AG12" i="2" s="1"/>
  <c r="AB12" i="1"/>
  <c r="AF12" i="2" s="1"/>
  <c r="AA12" i="1"/>
  <c r="AE12" i="2" s="1"/>
  <c r="Z12" i="1"/>
  <c r="AD12" i="2" s="1"/>
  <c r="Y12" i="1"/>
  <c r="AC12" i="2" s="1"/>
  <c r="X12" i="1"/>
  <c r="AB12" i="2" s="1"/>
  <c r="W12" i="1"/>
  <c r="AA12" i="2" s="1"/>
  <c r="V12" i="1"/>
  <c r="Z12" i="2" s="1"/>
  <c r="U12" i="1"/>
  <c r="Y12" i="2" s="1"/>
  <c r="T12" i="1"/>
  <c r="X12" i="2" s="1"/>
  <c r="S12" i="1"/>
  <c r="W12" i="2" s="1"/>
  <c r="R12" i="1"/>
  <c r="V12" i="2" s="1"/>
  <c r="Q12" i="1"/>
  <c r="U12" i="2" s="1"/>
  <c r="P12" i="1"/>
  <c r="T17" i="2" s="1"/>
  <c r="O12" i="1"/>
  <c r="S17" i="2" s="1"/>
  <c r="N12" i="1"/>
  <c r="R17" i="2" s="1"/>
  <c r="M12" i="1"/>
  <c r="Q17" i="2" s="1"/>
  <c r="L12" i="1"/>
  <c r="P17" i="2" s="1"/>
  <c r="K12" i="1"/>
  <c r="O17" i="2" s="1"/>
  <c r="J12" i="1"/>
  <c r="N17" i="2" s="1"/>
  <c r="I12" i="1"/>
  <c r="M17" i="2" s="1"/>
  <c r="H12" i="1"/>
  <c r="L17" i="2" s="1"/>
  <c r="G12" i="1"/>
  <c r="K17" i="2" s="1"/>
  <c r="F12" i="1"/>
  <c r="F12" i="2" s="1"/>
  <c r="E12" i="1"/>
  <c r="E12" i="2" s="1"/>
  <c r="D12" i="1"/>
  <c r="D12" i="2" s="1"/>
  <c r="C12" i="1"/>
  <c r="C12" i="2" s="1"/>
  <c r="B12" i="1"/>
  <c r="B12" i="2" s="1"/>
  <c r="BE11" i="1"/>
  <c r="BI11" i="2" s="1"/>
  <c r="BD11" i="1"/>
  <c r="BH11" i="2" s="1"/>
  <c r="BC11" i="1"/>
  <c r="BG11" i="2" s="1"/>
  <c r="BB11" i="1"/>
  <c r="BF11" i="2" s="1"/>
  <c r="BA11" i="1"/>
  <c r="BE11" i="2" s="1"/>
  <c r="AZ11" i="1"/>
  <c r="BD11" i="2" s="1"/>
  <c r="AY11" i="1"/>
  <c r="BC11" i="2" s="1"/>
  <c r="AX11" i="1"/>
  <c r="BB11" i="2" s="1"/>
  <c r="AW11" i="1"/>
  <c r="BA11" i="2" s="1"/>
  <c r="AV11" i="1"/>
  <c r="AZ11" i="2" s="1"/>
  <c r="AU11" i="1"/>
  <c r="AY11" i="2" s="1"/>
  <c r="AT11" i="1"/>
  <c r="AX11" i="2" s="1"/>
  <c r="AS11" i="1"/>
  <c r="AW11" i="2" s="1"/>
  <c r="AR11" i="1"/>
  <c r="AV11" i="2" s="1"/>
  <c r="AQ11" i="1"/>
  <c r="AU11" i="2" s="1"/>
  <c r="AP11" i="1"/>
  <c r="AT11" i="2" s="1"/>
  <c r="AO11" i="1"/>
  <c r="AS11" i="2" s="1"/>
  <c r="AN11" i="1"/>
  <c r="AR11" i="2" s="1"/>
  <c r="AM11" i="1"/>
  <c r="AQ11" i="2" s="1"/>
  <c r="AL11" i="1"/>
  <c r="AP11" i="2" s="1"/>
  <c r="AK11" i="1"/>
  <c r="AO11" i="2" s="1"/>
  <c r="AJ11" i="1"/>
  <c r="AN11" i="2" s="1"/>
  <c r="AI11" i="1"/>
  <c r="AM11" i="2" s="1"/>
  <c r="AH11" i="1"/>
  <c r="AL11" i="2" s="1"/>
  <c r="AG11" i="1"/>
  <c r="AK11" i="2" s="1"/>
  <c r="AF11" i="1"/>
  <c r="AJ11" i="2" s="1"/>
  <c r="AE11" i="1"/>
  <c r="AI11" i="2" s="1"/>
  <c r="AD11" i="1"/>
  <c r="AH11" i="2" s="1"/>
  <c r="AC11" i="1"/>
  <c r="AG11" i="2" s="1"/>
  <c r="AB11" i="1"/>
  <c r="AF11" i="2" s="1"/>
  <c r="AA11" i="1"/>
  <c r="AE11" i="2" s="1"/>
  <c r="Z11" i="1"/>
  <c r="AD11" i="2" s="1"/>
  <c r="Y11" i="1"/>
  <c r="AC11" i="2" s="1"/>
  <c r="X11" i="1"/>
  <c r="AB11" i="2" s="1"/>
  <c r="W11" i="1"/>
  <c r="AA11" i="2" s="1"/>
  <c r="V11" i="1"/>
  <c r="Z11" i="2" s="1"/>
  <c r="U11" i="1"/>
  <c r="Y11" i="2" s="1"/>
  <c r="T11" i="1"/>
  <c r="X11" i="2" s="1"/>
  <c r="S11" i="1"/>
  <c r="W11" i="2" s="1"/>
  <c r="R11" i="1"/>
  <c r="V11" i="2" s="1"/>
  <c r="Q11" i="1"/>
  <c r="U11" i="2" s="1"/>
  <c r="P11" i="1"/>
  <c r="T16" i="2" s="1"/>
  <c r="O11" i="1"/>
  <c r="S16" i="2" s="1"/>
  <c r="N11" i="1"/>
  <c r="R16" i="2" s="1"/>
  <c r="M11" i="1"/>
  <c r="Q16" i="2" s="1"/>
  <c r="L11" i="1"/>
  <c r="P16" i="2" s="1"/>
  <c r="K11" i="1"/>
  <c r="O16" i="2" s="1"/>
  <c r="J11" i="1"/>
  <c r="N16" i="2" s="1"/>
  <c r="I11" i="1"/>
  <c r="M16" i="2" s="1"/>
  <c r="H11" i="1"/>
  <c r="L16" i="2" s="1"/>
  <c r="G11" i="1"/>
  <c r="K16" i="2" s="1"/>
  <c r="F11" i="1"/>
  <c r="F11" i="2" s="1"/>
  <c r="E11" i="1"/>
  <c r="E11" i="2" s="1"/>
  <c r="H11" i="2" s="1"/>
  <c r="I11" i="2" s="1"/>
  <c r="J11" i="2" s="1"/>
  <c r="D11" i="1"/>
  <c r="D11" i="2" s="1"/>
  <c r="C11" i="1"/>
  <c r="C11" i="2" s="1"/>
  <c r="B11" i="1"/>
  <c r="B11" i="2" s="1"/>
  <c r="BE10" i="1"/>
  <c r="BI10" i="2" s="1"/>
  <c r="BD10" i="1"/>
  <c r="BH10" i="2" s="1"/>
  <c r="BC10" i="1"/>
  <c r="BG10" i="2" s="1"/>
  <c r="BB10" i="1"/>
  <c r="BF10" i="2" s="1"/>
  <c r="BA10" i="1"/>
  <c r="BE10" i="2" s="1"/>
  <c r="AZ10" i="1"/>
  <c r="BD10" i="2" s="1"/>
  <c r="AY10" i="1"/>
  <c r="BC10" i="2" s="1"/>
  <c r="AX10" i="1"/>
  <c r="BB10" i="2" s="1"/>
  <c r="AW10" i="1"/>
  <c r="BA10" i="2" s="1"/>
  <c r="AV10" i="1"/>
  <c r="AZ10" i="2" s="1"/>
  <c r="AU10" i="1"/>
  <c r="AY10" i="2" s="1"/>
  <c r="AT10" i="1"/>
  <c r="AX10" i="2" s="1"/>
  <c r="AS10" i="1"/>
  <c r="AW10" i="2" s="1"/>
  <c r="AR10" i="1"/>
  <c r="AV10" i="2" s="1"/>
  <c r="AQ10" i="1"/>
  <c r="AU10" i="2" s="1"/>
  <c r="AP10" i="1"/>
  <c r="AT10" i="2" s="1"/>
  <c r="AO10" i="1"/>
  <c r="AS10" i="2" s="1"/>
  <c r="AN10" i="1"/>
  <c r="AR10" i="2" s="1"/>
  <c r="AM10" i="1"/>
  <c r="AQ10" i="2" s="1"/>
  <c r="AL10" i="1"/>
  <c r="AP10" i="2" s="1"/>
  <c r="AK10" i="1"/>
  <c r="AO10" i="2" s="1"/>
  <c r="AJ10" i="1"/>
  <c r="AN10" i="2" s="1"/>
  <c r="AI10" i="1"/>
  <c r="AM10" i="2" s="1"/>
  <c r="AH10" i="1"/>
  <c r="AL10" i="2" s="1"/>
  <c r="AG10" i="1"/>
  <c r="AK10" i="2" s="1"/>
  <c r="AF10" i="1"/>
  <c r="AJ10" i="2" s="1"/>
  <c r="AE10" i="1"/>
  <c r="AI10" i="2" s="1"/>
  <c r="AD10" i="1"/>
  <c r="AH10" i="2" s="1"/>
  <c r="AC10" i="1"/>
  <c r="AG10" i="2" s="1"/>
  <c r="AB10" i="1"/>
  <c r="AF10" i="2" s="1"/>
  <c r="AA10" i="1"/>
  <c r="AE10" i="2" s="1"/>
  <c r="Z10" i="1"/>
  <c r="AD10" i="2" s="1"/>
  <c r="Y10" i="1"/>
  <c r="AC10" i="2" s="1"/>
  <c r="X10" i="1"/>
  <c r="AB10" i="2" s="1"/>
  <c r="W10" i="1"/>
  <c r="AA10" i="2" s="1"/>
  <c r="V10" i="1"/>
  <c r="Z10" i="2" s="1"/>
  <c r="U10" i="1"/>
  <c r="Y10" i="2" s="1"/>
  <c r="T10" i="1"/>
  <c r="X10" i="2" s="1"/>
  <c r="S10" i="1"/>
  <c r="W10" i="2" s="1"/>
  <c r="R10" i="1"/>
  <c r="V10" i="2" s="1"/>
  <c r="Q10" i="1"/>
  <c r="U10" i="2" s="1"/>
  <c r="P10" i="1"/>
  <c r="T15" i="2" s="1"/>
  <c r="O10" i="1"/>
  <c r="S15" i="2" s="1"/>
  <c r="N10" i="1"/>
  <c r="R15" i="2" s="1"/>
  <c r="M10" i="1"/>
  <c r="Q15" i="2" s="1"/>
  <c r="L10" i="1"/>
  <c r="P15" i="2" s="1"/>
  <c r="K10" i="1"/>
  <c r="O15" i="2" s="1"/>
  <c r="J10" i="1"/>
  <c r="N15" i="2" s="1"/>
  <c r="I10" i="1"/>
  <c r="M15" i="2" s="1"/>
  <c r="H10" i="1"/>
  <c r="L15" i="2" s="1"/>
  <c r="G10" i="1"/>
  <c r="K15" i="2" s="1"/>
  <c r="F10" i="1"/>
  <c r="F10" i="2" s="1"/>
  <c r="E10" i="1"/>
  <c r="E10" i="2" s="1"/>
  <c r="D10" i="1"/>
  <c r="D10" i="2" s="1"/>
  <c r="C10" i="1"/>
  <c r="C10" i="2" s="1"/>
  <c r="B10" i="1"/>
  <c r="B10" i="2" s="1"/>
  <c r="BE9" i="1"/>
  <c r="BI9" i="2" s="1"/>
  <c r="BD9" i="1"/>
  <c r="BH9" i="2" s="1"/>
  <c r="BC9" i="1"/>
  <c r="BG9" i="2" s="1"/>
  <c r="BB9" i="1"/>
  <c r="BF9" i="2" s="1"/>
  <c r="BA9" i="1"/>
  <c r="BE9" i="2" s="1"/>
  <c r="AZ9" i="1"/>
  <c r="BD9" i="2" s="1"/>
  <c r="AY9" i="1"/>
  <c r="BC9" i="2" s="1"/>
  <c r="AX9" i="1"/>
  <c r="BB9" i="2" s="1"/>
  <c r="AW9" i="1"/>
  <c r="BA9" i="2" s="1"/>
  <c r="AV9" i="1"/>
  <c r="AZ9" i="2" s="1"/>
  <c r="AU9" i="1"/>
  <c r="AY9" i="2" s="1"/>
  <c r="AT9" i="1"/>
  <c r="AX9" i="2" s="1"/>
  <c r="AS9" i="1"/>
  <c r="AW9" i="2" s="1"/>
  <c r="AR9" i="1"/>
  <c r="AV9" i="2" s="1"/>
  <c r="AQ9" i="1"/>
  <c r="AU9" i="2" s="1"/>
  <c r="AP9" i="1"/>
  <c r="AT9" i="2" s="1"/>
  <c r="AO9" i="1"/>
  <c r="AS9" i="2" s="1"/>
  <c r="AN9" i="1"/>
  <c r="AR9" i="2" s="1"/>
  <c r="AM9" i="1"/>
  <c r="AQ9" i="2" s="1"/>
  <c r="AL9" i="1"/>
  <c r="AP9" i="2" s="1"/>
  <c r="AK9" i="1"/>
  <c r="AO9" i="2" s="1"/>
  <c r="AJ9" i="1"/>
  <c r="AN9" i="2" s="1"/>
  <c r="AI9" i="1"/>
  <c r="AM9" i="2" s="1"/>
  <c r="AH9" i="1"/>
  <c r="AL9" i="2" s="1"/>
  <c r="AG9" i="1"/>
  <c r="AK9" i="2" s="1"/>
  <c r="AF9" i="1"/>
  <c r="AJ9" i="2" s="1"/>
  <c r="AE9" i="1"/>
  <c r="AI9" i="2" s="1"/>
  <c r="AD9" i="1"/>
  <c r="AH9" i="2" s="1"/>
  <c r="AC9" i="1"/>
  <c r="AG9" i="2" s="1"/>
  <c r="AB9" i="1"/>
  <c r="AF9" i="2" s="1"/>
  <c r="AA9" i="1"/>
  <c r="AE9" i="2" s="1"/>
  <c r="Z9" i="1"/>
  <c r="AD9" i="2" s="1"/>
  <c r="Y9" i="1"/>
  <c r="AC9" i="2" s="1"/>
  <c r="X9" i="1"/>
  <c r="AB9" i="2" s="1"/>
  <c r="W9" i="1"/>
  <c r="AA9" i="2" s="1"/>
  <c r="V9" i="1"/>
  <c r="Z9" i="2" s="1"/>
  <c r="U9" i="1"/>
  <c r="Y9" i="2" s="1"/>
  <c r="T9" i="1"/>
  <c r="X9" i="2" s="1"/>
  <c r="S9" i="1"/>
  <c r="W9" i="2" s="1"/>
  <c r="R9" i="1"/>
  <c r="V9" i="2" s="1"/>
  <c r="Q9" i="1"/>
  <c r="U9" i="2" s="1"/>
  <c r="P9" i="1"/>
  <c r="O9" i="1"/>
  <c r="N9" i="1"/>
  <c r="M9" i="1"/>
  <c r="L9" i="1"/>
  <c r="K9" i="1"/>
  <c r="J9" i="1"/>
  <c r="I9" i="1"/>
  <c r="H9" i="1"/>
  <c r="G9" i="1"/>
  <c r="F9" i="1"/>
  <c r="F9" i="2" s="1"/>
  <c r="E9" i="1"/>
  <c r="E9" i="2" s="1"/>
  <c r="D9" i="1"/>
  <c r="D9" i="2" s="1"/>
  <c r="C9" i="1"/>
  <c r="C9" i="2" s="1"/>
  <c r="B9" i="1"/>
  <c r="B9" i="2" s="1"/>
  <c r="BE8" i="1"/>
  <c r="BI8" i="2" s="1"/>
  <c r="BD8" i="1"/>
  <c r="BH8" i="2" s="1"/>
  <c r="BC8" i="1"/>
  <c r="BG8" i="2" s="1"/>
  <c r="BB8" i="1"/>
  <c r="BF8" i="2" s="1"/>
  <c r="BA8" i="1"/>
  <c r="BE8" i="2" s="1"/>
  <c r="AZ8" i="1"/>
  <c r="BD8" i="2" s="1"/>
  <c r="AY8" i="1"/>
  <c r="BC8" i="2" s="1"/>
  <c r="AX8" i="1"/>
  <c r="BB8" i="2" s="1"/>
  <c r="AW8" i="1"/>
  <c r="BA8" i="2" s="1"/>
  <c r="AV8" i="1"/>
  <c r="AZ8" i="2" s="1"/>
  <c r="AU8" i="1"/>
  <c r="AY8" i="2" s="1"/>
  <c r="AT8" i="1"/>
  <c r="AX8" i="2" s="1"/>
  <c r="AS8" i="1"/>
  <c r="AW8" i="2" s="1"/>
  <c r="AR8" i="1"/>
  <c r="AV8" i="2" s="1"/>
  <c r="AQ8" i="1"/>
  <c r="AU8" i="2" s="1"/>
  <c r="AP8" i="1"/>
  <c r="AT8" i="2" s="1"/>
  <c r="AO8" i="1"/>
  <c r="AS8" i="2" s="1"/>
  <c r="AN8" i="1"/>
  <c r="AR8" i="2" s="1"/>
  <c r="AM8" i="1"/>
  <c r="AQ8" i="2" s="1"/>
  <c r="AL8" i="1"/>
  <c r="AP8" i="2" s="1"/>
  <c r="AK8" i="1"/>
  <c r="AO8" i="2" s="1"/>
  <c r="AJ8" i="1"/>
  <c r="AN8" i="2" s="1"/>
  <c r="AI8" i="1"/>
  <c r="AM8" i="2" s="1"/>
  <c r="AH8" i="1"/>
  <c r="AL8" i="2" s="1"/>
  <c r="AG8" i="1"/>
  <c r="AK8" i="2" s="1"/>
  <c r="AF8" i="1"/>
  <c r="AJ8" i="2" s="1"/>
  <c r="AE8" i="1"/>
  <c r="AI8" i="2" s="1"/>
  <c r="AD8" i="1"/>
  <c r="AH8" i="2" s="1"/>
  <c r="AC8" i="1"/>
  <c r="AG8" i="2" s="1"/>
  <c r="AB8" i="1"/>
  <c r="AF8" i="2" s="1"/>
  <c r="AA8" i="1"/>
  <c r="AE8" i="2" s="1"/>
  <c r="Z8" i="1"/>
  <c r="AD8" i="2" s="1"/>
  <c r="Y8" i="1"/>
  <c r="AC8" i="2" s="1"/>
  <c r="X8" i="1"/>
  <c r="AB8" i="2" s="1"/>
  <c r="W8" i="1"/>
  <c r="AA8" i="2" s="1"/>
  <c r="V8" i="1"/>
  <c r="Z8" i="2" s="1"/>
  <c r="U8" i="1"/>
  <c r="Y8" i="2" s="1"/>
  <c r="T8" i="1"/>
  <c r="X8" i="2" s="1"/>
  <c r="S8" i="1"/>
  <c r="W8" i="2" s="1"/>
  <c r="R8" i="1"/>
  <c r="V8" i="2" s="1"/>
  <c r="Q8" i="1"/>
  <c r="U8" i="2" s="1"/>
  <c r="P8" i="1"/>
  <c r="T14" i="2" s="1"/>
  <c r="O8" i="1"/>
  <c r="S14" i="2" s="1"/>
  <c r="N8" i="1"/>
  <c r="R14" i="2" s="1"/>
  <c r="M8" i="1"/>
  <c r="Q14" i="2" s="1"/>
  <c r="L8" i="1"/>
  <c r="P14" i="2" s="1"/>
  <c r="K8" i="1"/>
  <c r="O14" i="2" s="1"/>
  <c r="J8" i="1"/>
  <c r="N14" i="2" s="1"/>
  <c r="I8" i="1"/>
  <c r="M14" i="2" s="1"/>
  <c r="H8" i="1"/>
  <c r="L14" i="2" s="1"/>
  <c r="G8" i="1"/>
  <c r="K14" i="2" s="1"/>
  <c r="F8" i="1"/>
  <c r="F8" i="2" s="1"/>
  <c r="E8" i="1"/>
  <c r="E8" i="2" s="1"/>
  <c r="D8" i="1"/>
  <c r="D8" i="2" s="1"/>
  <c r="C8" i="1"/>
  <c r="C8" i="2" s="1"/>
  <c r="B8" i="1"/>
  <c r="B8" i="2" s="1"/>
  <c r="BE7" i="1"/>
  <c r="BI7" i="2" s="1"/>
  <c r="BD7" i="1"/>
  <c r="BH7" i="2" s="1"/>
  <c r="BC7" i="1"/>
  <c r="BG7" i="2" s="1"/>
  <c r="BB7" i="1"/>
  <c r="BF7" i="2" s="1"/>
  <c r="BA7" i="1"/>
  <c r="BE7" i="2" s="1"/>
  <c r="AZ7" i="1"/>
  <c r="BD7" i="2" s="1"/>
  <c r="AY7" i="1"/>
  <c r="BC7" i="2" s="1"/>
  <c r="AX7" i="1"/>
  <c r="BB7" i="2" s="1"/>
  <c r="AW7" i="1"/>
  <c r="BA7" i="2" s="1"/>
  <c r="AV7" i="1"/>
  <c r="AZ7" i="2" s="1"/>
  <c r="AU7" i="1"/>
  <c r="AY7" i="2" s="1"/>
  <c r="AT7" i="1"/>
  <c r="AX7" i="2" s="1"/>
  <c r="AS7" i="1"/>
  <c r="AW7" i="2" s="1"/>
  <c r="AR7" i="1"/>
  <c r="AV7" i="2" s="1"/>
  <c r="AQ7" i="1"/>
  <c r="AU7" i="2" s="1"/>
  <c r="AP7" i="1"/>
  <c r="AT7" i="2" s="1"/>
  <c r="AO7" i="1"/>
  <c r="AS7" i="2" s="1"/>
  <c r="AN7" i="1"/>
  <c r="AR7" i="2" s="1"/>
  <c r="AM7" i="1"/>
  <c r="AQ7" i="2" s="1"/>
  <c r="AL7" i="1"/>
  <c r="AP7" i="2" s="1"/>
  <c r="AK7" i="1"/>
  <c r="AO7" i="2" s="1"/>
  <c r="AJ7" i="1"/>
  <c r="AN7" i="2" s="1"/>
  <c r="AI7" i="1"/>
  <c r="AM7" i="2" s="1"/>
  <c r="AH7" i="1"/>
  <c r="AL7" i="2" s="1"/>
  <c r="AG7" i="1"/>
  <c r="AK7" i="2" s="1"/>
  <c r="AF7" i="1"/>
  <c r="AJ7" i="2" s="1"/>
  <c r="AE7" i="1"/>
  <c r="AI7" i="2" s="1"/>
  <c r="AD7" i="1"/>
  <c r="AH7" i="2" s="1"/>
  <c r="AC7" i="1"/>
  <c r="AG7" i="2" s="1"/>
  <c r="AB7" i="1"/>
  <c r="AF7" i="2" s="1"/>
  <c r="AA7" i="1"/>
  <c r="AE7" i="2" s="1"/>
  <c r="Z7" i="1"/>
  <c r="AD7" i="2" s="1"/>
  <c r="Y7" i="1"/>
  <c r="AC7" i="2" s="1"/>
  <c r="X7" i="1"/>
  <c r="AB7" i="2" s="1"/>
  <c r="W7" i="1"/>
  <c r="AA7" i="2" s="1"/>
  <c r="V7" i="1"/>
  <c r="Z7" i="2" s="1"/>
  <c r="U7" i="1"/>
  <c r="Y7" i="2" s="1"/>
  <c r="T7" i="1"/>
  <c r="X7" i="2" s="1"/>
  <c r="S7" i="1"/>
  <c r="W7" i="2" s="1"/>
  <c r="R7" i="1"/>
  <c r="V7" i="2" s="1"/>
  <c r="Q7" i="1"/>
  <c r="U7" i="2" s="1"/>
  <c r="P7" i="1"/>
  <c r="T13" i="2" s="1"/>
  <c r="O7" i="1"/>
  <c r="S13" i="2" s="1"/>
  <c r="N7" i="1"/>
  <c r="R13" i="2" s="1"/>
  <c r="M7" i="1"/>
  <c r="Q13" i="2" s="1"/>
  <c r="L7" i="1"/>
  <c r="P13" i="2" s="1"/>
  <c r="K7" i="1"/>
  <c r="O13" i="2" s="1"/>
  <c r="J7" i="1"/>
  <c r="N13" i="2" s="1"/>
  <c r="I7" i="1"/>
  <c r="M13" i="2" s="1"/>
  <c r="H7" i="1"/>
  <c r="L13" i="2" s="1"/>
  <c r="G7" i="1"/>
  <c r="K13" i="2" s="1"/>
  <c r="F7" i="1"/>
  <c r="F7" i="2" s="1"/>
  <c r="E7" i="1"/>
  <c r="E7" i="2" s="1"/>
  <c r="D7" i="1"/>
  <c r="D7" i="2" s="1"/>
  <c r="C7" i="1"/>
  <c r="C7" i="2" s="1"/>
  <c r="B7" i="1"/>
  <c r="B7" i="2" s="1"/>
  <c r="BE6" i="1"/>
  <c r="BI6" i="2" s="1"/>
  <c r="BD6" i="1"/>
  <c r="BH6" i="2" s="1"/>
  <c r="BC6" i="1"/>
  <c r="BG6" i="2" s="1"/>
  <c r="BB6" i="1"/>
  <c r="BF6" i="2" s="1"/>
  <c r="BA6" i="1"/>
  <c r="BE6" i="2" s="1"/>
  <c r="AZ6" i="1"/>
  <c r="BD6" i="2" s="1"/>
  <c r="AY6" i="1"/>
  <c r="BC6" i="2" s="1"/>
  <c r="AX6" i="1"/>
  <c r="BB6" i="2" s="1"/>
  <c r="AW6" i="1"/>
  <c r="BA6" i="2" s="1"/>
  <c r="AV6" i="1"/>
  <c r="AZ6" i="2" s="1"/>
  <c r="AU6" i="1"/>
  <c r="AY6" i="2" s="1"/>
  <c r="AT6" i="1"/>
  <c r="AX6" i="2" s="1"/>
  <c r="AS6" i="1"/>
  <c r="AW6" i="2" s="1"/>
  <c r="AR6" i="1"/>
  <c r="AV6" i="2" s="1"/>
  <c r="AQ6" i="1"/>
  <c r="AU6" i="2" s="1"/>
  <c r="AP6" i="1"/>
  <c r="AT6" i="2" s="1"/>
  <c r="AO6" i="1"/>
  <c r="AS6" i="2" s="1"/>
  <c r="AN6" i="1"/>
  <c r="AR6" i="2" s="1"/>
  <c r="AM6" i="1"/>
  <c r="AQ6" i="2" s="1"/>
  <c r="AL6" i="1"/>
  <c r="AP6" i="2" s="1"/>
  <c r="AK6" i="1"/>
  <c r="AO6" i="2" s="1"/>
  <c r="AJ6" i="1"/>
  <c r="AN6" i="2" s="1"/>
  <c r="AI6" i="1"/>
  <c r="AM6" i="2" s="1"/>
  <c r="AH6" i="1"/>
  <c r="AL6" i="2" s="1"/>
  <c r="AG6" i="1"/>
  <c r="AK6" i="2" s="1"/>
  <c r="AF6" i="1"/>
  <c r="AJ6" i="2" s="1"/>
  <c r="AE6" i="1"/>
  <c r="AI6" i="2" s="1"/>
  <c r="AD6" i="1"/>
  <c r="AH6" i="2" s="1"/>
  <c r="AC6" i="1"/>
  <c r="AG6" i="2" s="1"/>
  <c r="AB6" i="1"/>
  <c r="AF6" i="2" s="1"/>
  <c r="AA6" i="1"/>
  <c r="AE6" i="2" s="1"/>
  <c r="Z6" i="1"/>
  <c r="AD6" i="2" s="1"/>
  <c r="Y6" i="1"/>
  <c r="AC6" i="2" s="1"/>
  <c r="X6" i="1"/>
  <c r="AB6" i="2" s="1"/>
  <c r="W6" i="1"/>
  <c r="AA6" i="2" s="1"/>
  <c r="V6" i="1"/>
  <c r="Z6" i="2" s="1"/>
  <c r="U6" i="1"/>
  <c r="Y6" i="2" s="1"/>
  <c r="T6" i="1"/>
  <c r="X6" i="2" s="1"/>
  <c r="S6" i="1"/>
  <c r="W6" i="2" s="1"/>
  <c r="R6" i="1"/>
  <c r="V6" i="2" s="1"/>
  <c r="Q6" i="1"/>
  <c r="U6" i="2" s="1"/>
  <c r="P6" i="1"/>
  <c r="T12" i="2" s="1"/>
  <c r="O6" i="1"/>
  <c r="S12" i="2" s="1"/>
  <c r="N6" i="1"/>
  <c r="R12" i="2" s="1"/>
  <c r="M6" i="1"/>
  <c r="Q12" i="2" s="1"/>
  <c r="L6" i="1"/>
  <c r="P12" i="2" s="1"/>
  <c r="K6" i="1"/>
  <c r="O12" i="2" s="1"/>
  <c r="J6" i="1"/>
  <c r="N12" i="2" s="1"/>
  <c r="I6" i="1"/>
  <c r="M12" i="2" s="1"/>
  <c r="H6" i="1"/>
  <c r="L12" i="2" s="1"/>
  <c r="G6" i="1"/>
  <c r="K12" i="2" s="1"/>
  <c r="F6" i="1"/>
  <c r="F6" i="2" s="1"/>
  <c r="E6" i="1"/>
  <c r="E6" i="2" s="1"/>
  <c r="D6" i="1"/>
  <c r="D6" i="2" s="1"/>
  <c r="C6" i="1"/>
  <c r="C6" i="2" s="1"/>
  <c r="B6" i="1"/>
  <c r="B6" i="2" s="1"/>
  <c r="BE5" i="1"/>
  <c r="BI5" i="2" s="1"/>
  <c r="BD5" i="1"/>
  <c r="BH5" i="2" s="1"/>
  <c r="BC5" i="1"/>
  <c r="BG5" i="2" s="1"/>
  <c r="BB5" i="1"/>
  <c r="BF5" i="2" s="1"/>
  <c r="BA5" i="1"/>
  <c r="BE5" i="2" s="1"/>
  <c r="AZ5" i="1"/>
  <c r="BD5" i="2" s="1"/>
  <c r="AY5" i="1"/>
  <c r="BC5" i="2" s="1"/>
  <c r="AX5" i="1"/>
  <c r="BB5" i="2" s="1"/>
  <c r="AW5" i="1"/>
  <c r="BA5" i="2" s="1"/>
  <c r="AV5" i="1"/>
  <c r="AZ5" i="2" s="1"/>
  <c r="AU5" i="1"/>
  <c r="AY5" i="2" s="1"/>
  <c r="AT5" i="1"/>
  <c r="AX5" i="2" s="1"/>
  <c r="AS5" i="1"/>
  <c r="AW5" i="2" s="1"/>
  <c r="AR5" i="1"/>
  <c r="AV5" i="2" s="1"/>
  <c r="AQ5" i="1"/>
  <c r="AU5" i="2" s="1"/>
  <c r="AP5" i="1"/>
  <c r="AT5" i="2" s="1"/>
  <c r="AO5" i="1"/>
  <c r="AS5" i="2" s="1"/>
  <c r="AN5" i="1"/>
  <c r="AR5" i="2" s="1"/>
  <c r="AM5" i="1"/>
  <c r="AQ5" i="2" s="1"/>
  <c r="AL5" i="1"/>
  <c r="AP5" i="2" s="1"/>
  <c r="AK5" i="1"/>
  <c r="AO5" i="2" s="1"/>
  <c r="AJ5" i="1"/>
  <c r="AN5" i="2" s="1"/>
  <c r="AI5" i="1"/>
  <c r="AM5" i="2" s="1"/>
  <c r="AH5" i="1"/>
  <c r="AL5" i="2" s="1"/>
  <c r="AG5" i="1"/>
  <c r="AK5" i="2" s="1"/>
  <c r="AF5" i="1"/>
  <c r="AJ5" i="2" s="1"/>
  <c r="AE5" i="1"/>
  <c r="AI5" i="2" s="1"/>
  <c r="AD5" i="1"/>
  <c r="AH5" i="2" s="1"/>
  <c r="AC5" i="1"/>
  <c r="AG5" i="2" s="1"/>
  <c r="AB5" i="1"/>
  <c r="AF5" i="2" s="1"/>
  <c r="AA5" i="1"/>
  <c r="AE5" i="2" s="1"/>
  <c r="Z5" i="1"/>
  <c r="AD5" i="2" s="1"/>
  <c r="Y5" i="1"/>
  <c r="AC5" i="2" s="1"/>
  <c r="X5" i="1"/>
  <c r="AB5" i="2" s="1"/>
  <c r="W5" i="1"/>
  <c r="AA5" i="2" s="1"/>
  <c r="V5" i="1"/>
  <c r="Z5" i="2" s="1"/>
  <c r="U5" i="1"/>
  <c r="Y5" i="2" s="1"/>
  <c r="T5" i="1"/>
  <c r="X5" i="2" s="1"/>
  <c r="S5" i="1"/>
  <c r="W5" i="2" s="1"/>
  <c r="R5" i="1"/>
  <c r="V5" i="2" s="1"/>
  <c r="Q5" i="1"/>
  <c r="U5" i="2" s="1"/>
  <c r="P5" i="1"/>
  <c r="T11" i="2" s="1"/>
  <c r="O5" i="1"/>
  <c r="S11" i="2" s="1"/>
  <c r="N5" i="1"/>
  <c r="R11" i="2" s="1"/>
  <c r="M5" i="1"/>
  <c r="Q11" i="2" s="1"/>
  <c r="L5" i="1"/>
  <c r="P11" i="2" s="1"/>
  <c r="K5" i="1"/>
  <c r="O11" i="2" s="1"/>
  <c r="J5" i="1"/>
  <c r="N11" i="2" s="1"/>
  <c r="I5" i="1"/>
  <c r="M11" i="2" s="1"/>
  <c r="H5" i="1"/>
  <c r="L11" i="2" s="1"/>
  <c r="G5" i="1"/>
  <c r="K11" i="2" s="1"/>
  <c r="F5" i="1"/>
  <c r="F5" i="2" s="1"/>
  <c r="E5" i="1"/>
  <c r="E5" i="2" s="1"/>
  <c r="D5" i="1"/>
  <c r="D5" i="2" s="1"/>
  <c r="C5" i="1"/>
  <c r="C5" i="2" s="1"/>
  <c r="B5" i="1"/>
  <c r="B5" i="2" s="1"/>
  <c r="BE4" i="1"/>
  <c r="BI4" i="2" s="1"/>
  <c r="BD4" i="1"/>
  <c r="BH4" i="2" s="1"/>
  <c r="BC4" i="1"/>
  <c r="BG4" i="2" s="1"/>
  <c r="BB4" i="1"/>
  <c r="BF4" i="2" s="1"/>
  <c r="BA4" i="1"/>
  <c r="BE4" i="2" s="1"/>
  <c r="AZ4" i="1"/>
  <c r="BD4" i="2" s="1"/>
  <c r="AY4" i="1"/>
  <c r="BC4" i="2" s="1"/>
  <c r="AX4" i="1"/>
  <c r="BB4" i="2" s="1"/>
  <c r="AW4" i="1"/>
  <c r="BA4" i="2" s="1"/>
  <c r="AV4" i="1"/>
  <c r="AZ4" i="2" s="1"/>
  <c r="AU4" i="1"/>
  <c r="AY4" i="2" s="1"/>
  <c r="AT4" i="1"/>
  <c r="AX4" i="2" s="1"/>
  <c r="AS4" i="1"/>
  <c r="AW4" i="2" s="1"/>
  <c r="AR4" i="1"/>
  <c r="AV4" i="2" s="1"/>
  <c r="AQ4" i="1"/>
  <c r="AU4" i="2" s="1"/>
  <c r="AP4" i="1"/>
  <c r="AT4" i="2" s="1"/>
  <c r="AO4" i="1"/>
  <c r="AS4" i="2" s="1"/>
  <c r="AN4" i="1"/>
  <c r="AR4" i="2" s="1"/>
  <c r="AM4" i="1"/>
  <c r="AQ4" i="2" s="1"/>
  <c r="AL4" i="1"/>
  <c r="AP4" i="2" s="1"/>
  <c r="AK4" i="1"/>
  <c r="AO4" i="2" s="1"/>
  <c r="AJ4" i="1"/>
  <c r="AN4" i="2" s="1"/>
  <c r="AI4" i="1"/>
  <c r="AM4" i="2" s="1"/>
  <c r="AH4" i="1"/>
  <c r="AL4" i="2" s="1"/>
  <c r="AG4" i="1"/>
  <c r="AK4" i="2" s="1"/>
  <c r="AF4" i="1"/>
  <c r="AJ4" i="2" s="1"/>
  <c r="AE4" i="1"/>
  <c r="AI4" i="2" s="1"/>
  <c r="AD4" i="1"/>
  <c r="AH4" i="2" s="1"/>
  <c r="AC4" i="1"/>
  <c r="AG4" i="2" s="1"/>
  <c r="AB4" i="1"/>
  <c r="AF4" i="2" s="1"/>
  <c r="AA4" i="1"/>
  <c r="AE4" i="2" s="1"/>
  <c r="Z4" i="1"/>
  <c r="AD4" i="2" s="1"/>
  <c r="Y4" i="1"/>
  <c r="AC4" i="2" s="1"/>
  <c r="X4" i="1"/>
  <c r="AB4" i="2" s="1"/>
  <c r="W4" i="1"/>
  <c r="AA4" i="2" s="1"/>
  <c r="V4" i="1"/>
  <c r="Z4" i="2" s="1"/>
  <c r="U4" i="1"/>
  <c r="Y4" i="2" s="1"/>
  <c r="T4" i="1"/>
  <c r="X4" i="2" s="1"/>
  <c r="S4" i="1"/>
  <c r="W4" i="2" s="1"/>
  <c r="R4" i="1"/>
  <c r="V4" i="2" s="1"/>
  <c r="Q4" i="1"/>
  <c r="U4" i="2" s="1"/>
  <c r="P4" i="1"/>
  <c r="T9" i="2" s="1"/>
  <c r="O4" i="1"/>
  <c r="S9" i="2" s="1"/>
  <c r="N4" i="1"/>
  <c r="R9" i="2" s="1"/>
  <c r="M4" i="1"/>
  <c r="Q9" i="2" s="1"/>
  <c r="L4" i="1"/>
  <c r="P9" i="2" s="1"/>
  <c r="K4" i="1"/>
  <c r="O9" i="2" s="1"/>
  <c r="J4" i="1"/>
  <c r="N9" i="2" s="1"/>
  <c r="I4" i="1"/>
  <c r="M9" i="2" s="1"/>
  <c r="H4" i="1"/>
  <c r="L9" i="2" s="1"/>
  <c r="G4" i="1"/>
  <c r="K9" i="2" s="1"/>
  <c r="F4" i="1"/>
  <c r="F4" i="2" s="1"/>
  <c r="E4" i="1"/>
  <c r="E4" i="2" s="1"/>
  <c r="D4" i="1"/>
  <c r="D4" i="2" s="1"/>
  <c r="C4" i="1"/>
  <c r="C4" i="2" s="1"/>
  <c r="B4" i="1"/>
  <c r="B4" i="2" s="1"/>
  <c r="BE3" i="1"/>
  <c r="BI3" i="2" s="1"/>
  <c r="BD3" i="1"/>
  <c r="BH3" i="2" s="1"/>
  <c r="BC3" i="1"/>
  <c r="BG3" i="2" s="1"/>
  <c r="BB3" i="1"/>
  <c r="BF3" i="2" s="1"/>
  <c r="BA3" i="1"/>
  <c r="BE3" i="2" s="1"/>
  <c r="AZ3" i="1"/>
  <c r="BD3" i="2" s="1"/>
  <c r="AY3" i="1"/>
  <c r="BC3" i="2" s="1"/>
  <c r="AX3" i="1"/>
  <c r="BB3" i="2" s="1"/>
  <c r="AW3" i="1"/>
  <c r="BA3" i="2" s="1"/>
  <c r="AV3" i="1"/>
  <c r="AZ3" i="2" s="1"/>
  <c r="AU3" i="1"/>
  <c r="AY3" i="2" s="1"/>
  <c r="AT3" i="1"/>
  <c r="AX3" i="2" s="1"/>
  <c r="AS3" i="1"/>
  <c r="AW3" i="2" s="1"/>
  <c r="AR3" i="1"/>
  <c r="AV3" i="2" s="1"/>
  <c r="AQ3" i="1"/>
  <c r="AU3" i="2" s="1"/>
  <c r="AP3" i="1"/>
  <c r="AT3" i="2" s="1"/>
  <c r="AO3" i="1"/>
  <c r="AS3" i="2" s="1"/>
  <c r="AN3" i="1"/>
  <c r="AR3" i="2" s="1"/>
  <c r="AM3" i="1"/>
  <c r="AQ3" i="2" s="1"/>
  <c r="AL3" i="1"/>
  <c r="AP3" i="2" s="1"/>
  <c r="AK3" i="1"/>
  <c r="AO3" i="2" s="1"/>
  <c r="AJ3" i="1"/>
  <c r="AN3" i="2" s="1"/>
  <c r="AI3" i="1"/>
  <c r="AM3" i="2" s="1"/>
  <c r="AH3" i="1"/>
  <c r="AL3" i="2" s="1"/>
  <c r="AG3" i="1"/>
  <c r="AK3" i="2" s="1"/>
  <c r="AF3" i="1"/>
  <c r="AJ3" i="2" s="1"/>
  <c r="AE3" i="1"/>
  <c r="AI3" i="2" s="1"/>
  <c r="AD3" i="1"/>
  <c r="AH3" i="2" s="1"/>
  <c r="AC3" i="1"/>
  <c r="AG3" i="2" s="1"/>
  <c r="AB3" i="1"/>
  <c r="AF3" i="2" s="1"/>
  <c r="AA3" i="1"/>
  <c r="AE3" i="2" s="1"/>
  <c r="Z3" i="1"/>
  <c r="AD3" i="2" s="1"/>
  <c r="Y3" i="1"/>
  <c r="AC3" i="2" s="1"/>
  <c r="X3" i="1"/>
  <c r="AB3" i="2" s="1"/>
  <c r="W3" i="1"/>
  <c r="AA3" i="2" s="1"/>
  <c r="V3" i="1"/>
  <c r="Z3" i="2" s="1"/>
  <c r="U3" i="1"/>
  <c r="Y3" i="2" s="1"/>
  <c r="T3" i="1"/>
  <c r="X3" i="2" s="1"/>
  <c r="S3" i="1"/>
  <c r="W3" i="2" s="1"/>
  <c r="R3" i="1"/>
  <c r="V3" i="2" s="1"/>
  <c r="Q3" i="1"/>
  <c r="U3" i="2" s="1"/>
  <c r="P3" i="1"/>
  <c r="T8" i="2" s="1"/>
  <c r="O3" i="1"/>
  <c r="S8" i="2" s="1"/>
  <c r="N3" i="1"/>
  <c r="R8" i="2" s="1"/>
  <c r="M3" i="1"/>
  <c r="Q8" i="2" s="1"/>
  <c r="L3" i="1"/>
  <c r="P8" i="2" s="1"/>
  <c r="K3" i="1"/>
  <c r="O8" i="2" s="1"/>
  <c r="J3" i="1"/>
  <c r="N8" i="2" s="1"/>
  <c r="I3" i="1"/>
  <c r="M8" i="2" s="1"/>
  <c r="H3" i="1"/>
  <c r="L8" i="2" s="1"/>
  <c r="G3" i="1"/>
  <c r="K8" i="2" s="1"/>
  <c r="F3" i="1"/>
  <c r="F3" i="2" s="1"/>
  <c r="E3" i="1"/>
  <c r="E3" i="2" s="1"/>
  <c r="D3" i="1"/>
  <c r="D3" i="2" s="1"/>
  <c r="C3" i="1"/>
  <c r="C3" i="2" s="1"/>
  <c r="B3" i="1"/>
  <c r="B3" i="2" s="1"/>
  <c r="BE2" i="1"/>
  <c r="BI2" i="2" s="1"/>
  <c r="BD2" i="1"/>
  <c r="BH2" i="2" s="1"/>
  <c r="BC2" i="1"/>
  <c r="BG2" i="2" s="1"/>
  <c r="BB2" i="1"/>
  <c r="BF2" i="2" s="1"/>
  <c r="BA2" i="1"/>
  <c r="BE2" i="2" s="1"/>
  <c r="AZ2" i="1"/>
  <c r="BD2" i="2" s="1"/>
  <c r="AY2" i="1"/>
  <c r="BC2" i="2" s="1"/>
  <c r="AX2" i="1"/>
  <c r="BB2" i="2" s="1"/>
  <c r="AW2" i="1"/>
  <c r="BA2" i="2" s="1"/>
  <c r="AV2" i="1"/>
  <c r="AZ2" i="2" s="1"/>
  <c r="AU2" i="1"/>
  <c r="AY2" i="2" s="1"/>
  <c r="AT2" i="1"/>
  <c r="AX2" i="2" s="1"/>
  <c r="AS2" i="1"/>
  <c r="AW2" i="2" s="1"/>
  <c r="AR2" i="1"/>
  <c r="AV2" i="2" s="1"/>
  <c r="AQ2" i="1"/>
  <c r="AU2" i="2" s="1"/>
  <c r="AP2" i="1"/>
  <c r="AT2" i="2" s="1"/>
  <c r="AO2" i="1"/>
  <c r="AS2" i="2" s="1"/>
  <c r="AN2" i="1"/>
  <c r="AR2" i="2" s="1"/>
  <c r="AM2" i="1"/>
  <c r="AQ2" i="2" s="1"/>
  <c r="AL2" i="1"/>
  <c r="AP2" i="2" s="1"/>
  <c r="AK2" i="1"/>
  <c r="AO2" i="2" s="1"/>
  <c r="AJ2" i="1"/>
  <c r="AN2" i="2" s="1"/>
  <c r="AI2" i="1"/>
  <c r="AM2" i="2" s="1"/>
  <c r="AH2" i="1"/>
  <c r="AL2" i="2" s="1"/>
  <c r="AG2" i="1"/>
  <c r="AK2" i="2" s="1"/>
  <c r="AF2" i="1"/>
  <c r="AJ2" i="2" s="1"/>
  <c r="AE2" i="1"/>
  <c r="AI2" i="2" s="1"/>
  <c r="AD2" i="1"/>
  <c r="AH2" i="2" s="1"/>
  <c r="AC2" i="1"/>
  <c r="AG2" i="2" s="1"/>
  <c r="AB2" i="1"/>
  <c r="AF2" i="2" s="1"/>
  <c r="AA2" i="1"/>
  <c r="AE2" i="2" s="1"/>
  <c r="Z2" i="1"/>
  <c r="AD2" i="2" s="1"/>
  <c r="Y2" i="1"/>
  <c r="AC2" i="2" s="1"/>
  <c r="X2" i="1"/>
  <c r="AB2" i="2" s="1"/>
  <c r="W2" i="1"/>
  <c r="AA2" i="2" s="1"/>
  <c r="V2" i="1"/>
  <c r="Z2" i="2" s="1"/>
  <c r="U2" i="1"/>
  <c r="Y2" i="2" s="1"/>
  <c r="T2" i="1"/>
  <c r="X2" i="2" s="1"/>
  <c r="S2" i="1"/>
  <c r="W2" i="2" s="1"/>
  <c r="R2" i="1"/>
  <c r="V2" i="2" s="1"/>
  <c r="Q2" i="1"/>
  <c r="U2" i="2" s="1"/>
  <c r="P2" i="1"/>
  <c r="O2" i="1"/>
  <c r="N2" i="1"/>
  <c r="M2" i="1"/>
  <c r="L2" i="1"/>
  <c r="K2" i="1"/>
  <c r="J2" i="1"/>
  <c r="I2" i="1"/>
  <c r="H2" i="1"/>
  <c r="G2" i="1"/>
  <c r="F2" i="1"/>
  <c r="F2" i="2" s="1"/>
  <c r="E2" i="1"/>
  <c r="E2" i="2" s="1"/>
  <c r="H2" i="2" s="1"/>
  <c r="I2" i="2" s="1"/>
  <c r="J2" i="2" s="1"/>
  <c r="D2" i="1"/>
  <c r="D2" i="2" s="1"/>
  <c r="C2" i="1"/>
  <c r="C2" i="2" s="1"/>
  <c r="B2" i="1"/>
  <c r="B2" i="2" s="1"/>
  <c r="BD38" i="1"/>
  <c r="BH38" i="2" s="1"/>
  <c r="BC38" i="1"/>
  <c r="BG38" i="2" s="1"/>
  <c r="BB38" i="1"/>
  <c r="BF38" i="2" s="1"/>
  <c r="BA38" i="1"/>
  <c r="BE38" i="2" s="1"/>
  <c r="AZ38" i="1"/>
  <c r="BD38" i="2" s="1"/>
  <c r="AV38" i="1"/>
  <c r="AZ38" i="2" s="1"/>
  <c r="AU38" i="1"/>
  <c r="AY38" i="2" s="1"/>
  <c r="AT38" i="1"/>
  <c r="AX38" i="2" s="1"/>
  <c r="AS38" i="1"/>
  <c r="AW38" i="2" s="1"/>
  <c r="AR38" i="1"/>
  <c r="AV38" i="2" s="1"/>
  <c r="AQ38" i="1"/>
  <c r="AU38" i="2" s="1"/>
  <c r="AP38" i="1"/>
  <c r="AT38" i="2" s="1"/>
  <c r="AO38" i="1"/>
  <c r="AS38" i="2" s="1"/>
  <c r="AN38" i="1"/>
  <c r="AR38" i="2" s="1"/>
  <c r="AM38" i="1"/>
  <c r="AQ38" i="2" s="1"/>
  <c r="AL38" i="1"/>
  <c r="AP38" i="2" s="1"/>
  <c r="AK38" i="1"/>
  <c r="AO38" i="2" s="1"/>
  <c r="AJ38" i="1"/>
  <c r="AN38" i="2" s="1"/>
  <c r="AE38" i="1"/>
  <c r="AI38" i="2" s="1"/>
  <c r="AD38" i="1"/>
  <c r="AH38" i="2" s="1"/>
  <c r="AC38" i="1"/>
  <c r="AG38" i="2" s="1"/>
  <c r="AB38" i="1"/>
  <c r="AF38" i="2" s="1"/>
  <c r="AA38" i="1"/>
  <c r="AE38" i="2" s="1"/>
  <c r="Z38" i="1"/>
  <c r="AD38" i="2" s="1"/>
  <c r="Y38" i="1"/>
  <c r="AC38" i="2" s="1"/>
  <c r="X38" i="1"/>
  <c r="AB38" i="2" s="1"/>
  <c r="W38" i="1"/>
  <c r="AA38" i="2" s="1"/>
  <c r="V38" i="1"/>
  <c r="Z38" i="2" s="1"/>
  <c r="U38" i="1"/>
  <c r="Y38" i="2" s="1"/>
  <c r="T38" i="1"/>
  <c r="X38" i="2" s="1"/>
  <c r="S38" i="1"/>
  <c r="W38" i="2" s="1"/>
  <c r="R38" i="1"/>
  <c r="V38" i="2" s="1"/>
  <c r="Q38" i="1"/>
  <c r="U38" i="2" s="1"/>
  <c r="G2" i="2"/>
  <c r="K7" i="2" l="1"/>
  <c r="K2" i="2"/>
  <c r="O7" i="2"/>
  <c r="O2" i="2"/>
  <c r="S7" i="2"/>
  <c r="S2" i="2"/>
  <c r="L91" i="2"/>
  <c r="L3" i="2"/>
  <c r="P91" i="2"/>
  <c r="P3" i="2"/>
  <c r="T91" i="2"/>
  <c r="T3" i="2"/>
  <c r="L92" i="2"/>
  <c r="L4" i="2"/>
  <c r="P92" i="2"/>
  <c r="P4" i="2"/>
  <c r="T92" i="2"/>
  <c r="T4" i="2"/>
  <c r="L7" i="2"/>
  <c r="L2" i="2"/>
  <c r="P7" i="2"/>
  <c r="P2" i="2"/>
  <c r="T7" i="2"/>
  <c r="T2" i="2"/>
  <c r="H87" i="2"/>
  <c r="I87" i="2" s="1"/>
  <c r="J87" i="2" s="1"/>
  <c r="M91" i="2"/>
  <c r="M3" i="2"/>
  <c r="Q91" i="2"/>
  <c r="Q3" i="2"/>
  <c r="H88" i="2"/>
  <c r="I88" i="2" s="1"/>
  <c r="J88" i="2" s="1"/>
  <c r="M92" i="2"/>
  <c r="M4" i="2"/>
  <c r="Q92" i="2"/>
  <c r="Q4" i="2"/>
  <c r="H89" i="2"/>
  <c r="I89" i="2" s="1"/>
  <c r="J89" i="2" s="1"/>
  <c r="H90" i="2"/>
  <c r="I90" i="2" s="1"/>
  <c r="J90" i="2" s="1"/>
  <c r="H91" i="2"/>
  <c r="I91" i="2" s="1"/>
  <c r="J91" i="2" s="1"/>
  <c r="H92" i="2"/>
  <c r="I92" i="2" s="1"/>
  <c r="J92" i="2" s="1"/>
  <c r="M7" i="2"/>
  <c r="M2" i="2"/>
  <c r="Q7" i="2"/>
  <c r="Q2" i="2"/>
  <c r="H3" i="2"/>
  <c r="I3" i="2" s="1"/>
  <c r="J3" i="2" s="1"/>
  <c r="H4" i="2"/>
  <c r="I4" i="2" s="1"/>
  <c r="J4" i="2" s="1"/>
  <c r="H5" i="2"/>
  <c r="I5" i="2" s="1"/>
  <c r="J5" i="2" s="1"/>
  <c r="H6" i="2"/>
  <c r="I6" i="2" s="1"/>
  <c r="J6" i="2" s="1"/>
  <c r="H7" i="2"/>
  <c r="I7" i="2" s="1"/>
  <c r="J7" i="2" s="1"/>
  <c r="H8" i="2"/>
  <c r="I8" i="2" s="1"/>
  <c r="J8" i="2" s="1"/>
  <c r="H9" i="2"/>
  <c r="I9" i="2" s="1"/>
  <c r="J9" i="2" s="1"/>
  <c r="H10" i="2"/>
  <c r="I10" i="2" s="1"/>
  <c r="J10" i="2" s="1"/>
  <c r="H12" i="2"/>
  <c r="I12" i="2" s="1"/>
  <c r="J12" i="2" s="1"/>
  <c r="H13" i="2"/>
  <c r="I13" i="2" s="1"/>
  <c r="J13" i="2" s="1"/>
  <c r="H14" i="2"/>
  <c r="I14" i="2" s="1"/>
  <c r="J14" i="2" s="1"/>
  <c r="H15" i="2"/>
  <c r="I15" i="2" s="1"/>
  <c r="J15" i="2" s="1"/>
  <c r="H16" i="2"/>
  <c r="I16" i="2" s="1"/>
  <c r="J16" i="2" s="1"/>
  <c r="H17" i="2"/>
  <c r="I17" i="2" s="1"/>
  <c r="J17" i="2" s="1"/>
  <c r="H18" i="2"/>
  <c r="I18" i="2" s="1"/>
  <c r="J18" i="2" s="1"/>
  <c r="H19" i="2"/>
  <c r="I19" i="2" s="1"/>
  <c r="J19" i="2" s="1"/>
  <c r="H20" i="2"/>
  <c r="I20" i="2" s="1"/>
  <c r="J20" i="2" s="1"/>
  <c r="H21" i="2"/>
  <c r="I21" i="2" s="1"/>
  <c r="J21" i="2" s="1"/>
  <c r="H22" i="2"/>
  <c r="I22" i="2" s="1"/>
  <c r="J22" i="2" s="1"/>
  <c r="H23" i="2"/>
  <c r="I23" i="2" s="1"/>
  <c r="J23" i="2" s="1"/>
  <c r="H24" i="2"/>
  <c r="I24" i="2" s="1"/>
  <c r="J24" i="2" s="1"/>
  <c r="H25" i="2"/>
  <c r="I25" i="2" s="1"/>
  <c r="J25" i="2" s="1"/>
  <c r="H26" i="2"/>
  <c r="I26" i="2" s="1"/>
  <c r="J26" i="2" s="1"/>
  <c r="H27" i="2"/>
  <c r="I27" i="2" s="1"/>
  <c r="J27" i="2" s="1"/>
  <c r="H29" i="2"/>
  <c r="I29" i="2" s="1"/>
  <c r="J29" i="2" s="1"/>
  <c r="N91" i="2"/>
  <c r="N3" i="2"/>
  <c r="R91" i="2"/>
  <c r="R3" i="2"/>
  <c r="N92" i="2"/>
  <c r="N4" i="2"/>
  <c r="R92" i="2"/>
  <c r="R4" i="2"/>
  <c r="N7" i="2"/>
  <c r="N2" i="2"/>
  <c r="R7" i="2"/>
  <c r="R2" i="2"/>
  <c r="K91" i="2"/>
  <c r="K3" i="2"/>
  <c r="O91" i="2"/>
  <c r="O3" i="2"/>
  <c r="S91" i="2"/>
  <c r="S3" i="2"/>
  <c r="K92" i="2"/>
  <c r="K4" i="2"/>
  <c r="O92" i="2"/>
  <c r="O4" i="2"/>
  <c r="S92" i="2"/>
  <c r="S4" i="2"/>
  <c r="AY38" i="1"/>
  <c r="BC38" i="2" s="1"/>
  <c r="AX38" i="1"/>
  <c r="BB38" i="2" s="1"/>
  <c r="AW38" i="1"/>
  <c r="BA38" i="2" s="1"/>
  <c r="AI38" i="1" l="1"/>
  <c r="AM38" i="2" s="1"/>
  <c r="AH38" i="1"/>
  <c r="AL38" i="2" s="1"/>
  <c r="AG38" i="1"/>
  <c r="AK38" i="2" s="1"/>
  <c r="AF38" i="1"/>
  <c r="AJ38" i="2" s="1"/>
  <c r="B38" i="1" l="1"/>
  <c r="B38" i="2" s="1"/>
  <c r="BD28" i="1" l="1"/>
  <c r="BH28" i="2" s="1"/>
  <c r="BC28" i="1"/>
  <c r="BG28" i="2" s="1"/>
  <c r="BB28" i="1"/>
  <c r="BF28" i="2" s="1"/>
  <c r="BA28" i="1"/>
  <c r="BE28" i="2" s="1"/>
  <c r="AZ28" i="1"/>
  <c r="BD28" i="2" s="1"/>
  <c r="AV28" i="1"/>
  <c r="AZ28" i="2" s="1"/>
  <c r="AU28" i="1"/>
  <c r="AY28" i="2" s="1"/>
  <c r="AT28" i="1"/>
  <c r="AX28" i="2" s="1"/>
  <c r="AS28" i="1"/>
  <c r="AW28" i="2" s="1"/>
  <c r="AR28" i="1"/>
  <c r="AV28" i="2" s="1"/>
  <c r="AQ28" i="1"/>
  <c r="AU28" i="2" s="1"/>
  <c r="AP28" i="1"/>
  <c r="AT28" i="2" s="1"/>
  <c r="AO28" i="1"/>
  <c r="AS28" i="2" s="1"/>
  <c r="AN28" i="1"/>
  <c r="AR28" i="2" s="1"/>
  <c r="AM28" i="1"/>
  <c r="AQ28" i="2" s="1"/>
  <c r="AL28" i="1"/>
  <c r="AP28" i="2" s="1"/>
  <c r="AK28" i="1"/>
  <c r="AO28" i="2" s="1"/>
  <c r="AJ28" i="1"/>
  <c r="AN28" i="2" s="1"/>
  <c r="AE28" i="1"/>
  <c r="AI28" i="2" s="1"/>
  <c r="AD28" i="1"/>
  <c r="AH28" i="2" s="1"/>
  <c r="AC28" i="1"/>
  <c r="AG28" i="2" s="1"/>
  <c r="AB28" i="1"/>
  <c r="AF28" i="2" s="1"/>
  <c r="AA28" i="1"/>
  <c r="AE28" i="2" s="1"/>
  <c r="Z28" i="1"/>
  <c r="AD28" i="2" s="1"/>
  <c r="Y28" i="1"/>
  <c r="AC28" i="2" s="1"/>
  <c r="X28" i="1"/>
  <c r="AB28" i="2" s="1"/>
  <c r="W28" i="1"/>
  <c r="AA28" i="2" s="1"/>
  <c r="V28" i="1"/>
  <c r="Z28" i="2" s="1"/>
  <c r="U28" i="1"/>
  <c r="Y28" i="2" s="1"/>
  <c r="T28" i="1"/>
  <c r="X28" i="2" s="1"/>
  <c r="S28" i="1"/>
  <c r="W28" i="2" s="1"/>
  <c r="R28" i="1"/>
  <c r="V28" i="2" s="1"/>
  <c r="Q28" i="1"/>
  <c r="U28" i="2" s="1"/>
  <c r="AY28" i="1" l="1"/>
  <c r="BC28" i="2" s="1"/>
  <c r="AX28" i="1"/>
  <c r="BB28" i="2" s="1"/>
  <c r="AW28" i="1"/>
  <c r="BA28" i="2" s="1"/>
  <c r="AI28" i="1" l="1"/>
  <c r="AM28" i="2" s="1"/>
  <c r="AH28" i="1"/>
  <c r="AL28" i="2" s="1"/>
  <c r="AG28" i="1"/>
  <c r="AK28" i="2" s="1"/>
  <c r="AF28" i="1"/>
  <c r="AJ28" i="2" s="1"/>
  <c r="J38" i="1" l="1"/>
  <c r="N40" i="2" s="1"/>
  <c r="C38" i="1"/>
  <c r="C38" i="2" s="1"/>
  <c r="O38" i="1" l="1"/>
  <c r="S40" i="2" s="1"/>
  <c r="I38" i="1" l="1"/>
  <c r="M40" i="2" s="1"/>
  <c r="P38" i="1"/>
  <c r="T40" i="2" s="1"/>
  <c r="K38" i="1"/>
  <c r="O40" i="2" s="1"/>
  <c r="N38" i="1"/>
  <c r="R40" i="2" s="1"/>
  <c r="H38" i="1"/>
  <c r="L40" i="2" s="1"/>
  <c r="D38" i="1"/>
  <c r="D38" i="2" s="1"/>
  <c r="G38" i="1"/>
  <c r="K40" i="2" s="1"/>
  <c r="L38" i="1" l="1"/>
  <c r="P40" i="2" s="1"/>
  <c r="M38" i="1"/>
  <c r="Q40" i="2" s="1"/>
  <c r="F38" i="1"/>
  <c r="F38" i="2" s="1"/>
  <c r="E38" i="1"/>
  <c r="E38" i="2" s="1"/>
  <c r="H38" i="2" l="1"/>
  <c r="I38" i="2" s="1"/>
  <c r="J38" i="2" s="1"/>
  <c r="B28" i="1" l="1"/>
  <c r="B28" i="2" s="1"/>
  <c r="J28" i="1" l="1"/>
  <c r="N31" i="2" s="1"/>
  <c r="C28" i="1" l="1"/>
  <c r="C28" i="2" s="1"/>
  <c r="O28" i="1" l="1"/>
  <c r="S31" i="2" s="1"/>
  <c r="K28" i="1"/>
  <c r="O31" i="2" s="1"/>
  <c r="D28" i="1" l="1"/>
  <c r="D28" i="2" s="1"/>
  <c r="M28" i="1"/>
  <c r="Q31" i="2" s="1"/>
  <c r="I28" i="1"/>
  <c r="M31" i="2" s="1"/>
  <c r="H28" i="1"/>
  <c r="L31" i="2" s="1"/>
  <c r="P28" i="1"/>
  <c r="T31" i="2" s="1"/>
  <c r="G28" i="1"/>
  <c r="K31" i="2" s="1"/>
  <c r="L28" i="1"/>
  <c r="P31" i="2" s="1"/>
  <c r="N28" i="1"/>
  <c r="R31" i="2" s="1"/>
  <c r="E28" i="1" l="1"/>
  <c r="E28" i="2" s="1"/>
  <c r="F28" i="1"/>
  <c r="F28" i="2" s="1"/>
  <c r="H28" i="2" l="1"/>
  <c r="I28" i="2" s="1"/>
  <c r="J28" i="2" s="1"/>
</calcChain>
</file>

<file path=xl/sharedStrings.xml><?xml version="1.0" encoding="utf-8"?>
<sst xmlns="http://schemas.openxmlformats.org/spreadsheetml/2006/main" count="208" uniqueCount="152">
  <si>
    <t>Name</t>
  </si>
  <si>
    <t>Revenue Growth L5Y</t>
  </si>
  <si>
    <t>EBITDA Margin L5Y</t>
  </si>
  <si>
    <t>ROCE L5Y</t>
  </si>
  <si>
    <t>ROCE with Goodwill L5Y</t>
  </si>
  <si>
    <t>Net Debt/Total Assets ex Goodwill L5Y</t>
  </si>
  <si>
    <t>Interest/Total Debt L5Y</t>
  </si>
  <si>
    <t>Net Debt/EBITDA L5Y</t>
  </si>
  <si>
    <t>Revenue Growth LY</t>
  </si>
  <si>
    <t>EBITDA Margin LY</t>
  </si>
  <si>
    <t>ROCE LY</t>
  </si>
  <si>
    <t>ROCE with Goodwill LY</t>
  </si>
  <si>
    <t>Net Debt/Total Assets ex Goodwill LY</t>
  </si>
  <si>
    <t>Interest/Total Debt LY</t>
  </si>
  <si>
    <t>Net Debt/EBITDA LY</t>
  </si>
  <si>
    <t>Revenue Stability</t>
  </si>
  <si>
    <t>Revenue Growth</t>
  </si>
  <si>
    <t>Margin Width</t>
  </si>
  <si>
    <t>Margin Stability</t>
  </si>
  <si>
    <t>Margin Growth</t>
  </si>
  <si>
    <t>Working Capital Req.</t>
  </si>
  <si>
    <t>CapEx Requirements</t>
  </si>
  <si>
    <t>Return on Capital Employed</t>
  </si>
  <si>
    <t xml:space="preserve">Amount of Debt </t>
  </si>
  <si>
    <t>Debt Repayment</t>
  </si>
  <si>
    <t>Debt Cost</t>
  </si>
  <si>
    <t>Cash Conversion</t>
  </si>
  <si>
    <t>Capital Allocation</t>
  </si>
  <si>
    <t>Classification</t>
  </si>
  <si>
    <t>Quality</t>
  </si>
  <si>
    <t>Country</t>
  </si>
  <si>
    <t>Sector</t>
  </si>
  <si>
    <t>Industry</t>
  </si>
  <si>
    <t>Group</t>
  </si>
  <si>
    <t>Supply Chain Position</t>
  </si>
  <si>
    <t>Risk</t>
  </si>
  <si>
    <t>Competitive Advantage</t>
  </si>
  <si>
    <t>Competitive Advantage 2</t>
  </si>
  <si>
    <t>Competitive Advantage 3</t>
  </si>
  <si>
    <t>Moat</t>
  </si>
  <si>
    <t>Moat Trend</t>
  </si>
  <si>
    <t>Growth</t>
  </si>
  <si>
    <t>Multiplier Sales</t>
  </si>
  <si>
    <t>Multiplier Earnings</t>
  </si>
  <si>
    <t>Valuation Low</t>
  </si>
  <si>
    <t>Valuation Up</t>
  </si>
  <si>
    <t>Position Type</t>
  </si>
  <si>
    <t>Buy Price</t>
  </si>
  <si>
    <t>Full Position Price</t>
  </si>
  <si>
    <t>Sell Price</t>
  </si>
  <si>
    <t>Skin in the Game</t>
  </si>
  <si>
    <t>Thesis</t>
  </si>
  <si>
    <t>Sell Event 1</t>
  </si>
  <si>
    <t>Sell Event 2</t>
  </si>
  <si>
    <t>Date</t>
  </si>
  <si>
    <t>EBRO SM</t>
  </si>
  <si>
    <t>FCF/Share</t>
  </si>
  <si>
    <t>Ajuste ROCE&lt;0</t>
  </si>
  <si>
    <t>5_YEAR_AVERAGE_ADJUSTED_ROE</t>
  </si>
  <si>
    <t>Ajuste ROCE with Goodwill&lt;0</t>
  </si>
  <si>
    <t>Normalized ROCE L5Y</t>
  </si>
  <si>
    <t>ABI BB Equity</t>
  </si>
  <si>
    <t>ACS SM Equity</t>
  </si>
  <si>
    <t>AD NA Equity</t>
  </si>
  <si>
    <t>AENA SM Equity</t>
  </si>
  <si>
    <t>AGIL SM Equity</t>
  </si>
  <si>
    <t>AI FP Equity</t>
  </si>
  <si>
    <t>AIR FP Equity</t>
  </si>
  <si>
    <t>ALTR PL Equity</t>
  </si>
  <si>
    <t>AM FP Equity</t>
  </si>
  <si>
    <t>AMS SM Equity</t>
  </si>
  <si>
    <t>AAPL US Equity</t>
  </si>
  <si>
    <t>APPS SM Equity</t>
  </si>
  <si>
    <t>BA US Equity</t>
  </si>
  <si>
    <t>BKNG US Equity</t>
  </si>
  <si>
    <t>BRK/B US Equity</t>
  </si>
  <si>
    <t>CAF SM Equity</t>
  </si>
  <si>
    <t>CHKP US Equity</t>
  </si>
  <si>
    <t>CLNX SM Equity</t>
  </si>
  <si>
    <t>COR PL Equity</t>
  </si>
  <si>
    <t>COK GY Equity</t>
  </si>
  <si>
    <t>CP US Equity</t>
  </si>
  <si>
    <t>CSU CN Equity</t>
  </si>
  <si>
    <t>DOM SM Equity</t>
  </si>
  <si>
    <t>ENO SM Equity</t>
  </si>
  <si>
    <t>EBRO SM Equity</t>
  </si>
  <si>
    <t>EPAM US Equity</t>
  </si>
  <si>
    <t>FCC SM Equity</t>
  </si>
  <si>
    <t>FER SM Equity</t>
  </si>
  <si>
    <t>FISV US Equity</t>
  </si>
  <si>
    <t>FRE GY Equity</t>
  </si>
  <si>
    <t>GALP PL Equity</t>
  </si>
  <si>
    <t>GEST SM Equity</t>
  </si>
  <si>
    <t>GOOGL US Equity</t>
  </si>
  <si>
    <t>GOLD US Equity</t>
  </si>
  <si>
    <t>GLNG US Equity</t>
  </si>
  <si>
    <t>GRF/P SM Equity</t>
  </si>
  <si>
    <t>HEI US Equity</t>
  </si>
  <si>
    <t>IAG SM Equity</t>
  </si>
  <si>
    <t>IDR SM Equity</t>
  </si>
  <si>
    <t>IPCO SS Equity</t>
  </si>
  <si>
    <t>ITX SM Equity</t>
  </si>
  <si>
    <t>JEN GY Equity</t>
  </si>
  <si>
    <t>KER FP Equity</t>
  </si>
  <si>
    <t>KO US Equity</t>
  </si>
  <si>
    <t>KR US Equity</t>
  </si>
  <si>
    <t>KSPI LI Equity</t>
  </si>
  <si>
    <t>LOW US Equity</t>
  </si>
  <si>
    <t>MC FP Equity</t>
  </si>
  <si>
    <t>MCO US Equity</t>
  </si>
  <si>
    <t>MSCI US Equity</t>
  </si>
  <si>
    <t>MRK US Equity</t>
  </si>
  <si>
    <t>MSFT US Equity</t>
  </si>
  <si>
    <t>MT IM Equity</t>
  </si>
  <si>
    <t>NOVOB DC Equity</t>
  </si>
  <si>
    <t>ORCL US Equity</t>
  </si>
  <si>
    <t>PANW US Equity</t>
  </si>
  <si>
    <t>PDD US Equity</t>
  </si>
  <si>
    <t>PRX NA Equity</t>
  </si>
  <si>
    <t>RPRX US Equity</t>
  </si>
  <si>
    <t>PYPL US Equity</t>
  </si>
  <si>
    <t>REP SM Equity</t>
  </si>
  <si>
    <t>ROG SW Equity</t>
  </si>
  <si>
    <t>ROVI SM Equity</t>
  </si>
  <si>
    <t>SAN FP Equity</t>
  </si>
  <si>
    <t>SAP GY Equity</t>
  </si>
  <si>
    <t>SGRE SM Equity</t>
  </si>
  <si>
    <t>SPGI US Equity</t>
  </si>
  <si>
    <t>SBUX US Equity</t>
  </si>
  <si>
    <t>TCEHY US Equity</t>
  </si>
  <si>
    <t>TEF SM Equity</t>
  </si>
  <si>
    <t>TL5 SM Equity</t>
  </si>
  <si>
    <t>TLGO SM Equity</t>
  </si>
  <si>
    <t>TSM US Equity</t>
  </si>
  <si>
    <t>TUB SM Equity</t>
  </si>
  <si>
    <t>VID SM Equity</t>
  </si>
  <si>
    <t>VIPS US Equity</t>
  </si>
  <si>
    <t>VIS SM Equity</t>
  </si>
  <si>
    <t>9984 JP Equity</t>
  </si>
  <si>
    <t>META US Equity</t>
  </si>
  <si>
    <t>KTN GY Equity</t>
  </si>
  <si>
    <t>AMZN US Equity</t>
  </si>
  <si>
    <t>CIE SM Equity</t>
  </si>
  <si>
    <t>9988 HK Equity</t>
  </si>
  <si>
    <t>9868 HK Equity</t>
  </si>
  <si>
    <t>9618 HK Equity</t>
  </si>
  <si>
    <t>NA9 GY Equity</t>
  </si>
  <si>
    <t>PUM GY Equity</t>
  </si>
  <si>
    <t>ADS GY Equity</t>
  </si>
  <si>
    <t>NKE US Equity</t>
  </si>
  <si>
    <t>ALGN US Equity</t>
  </si>
  <si>
    <t>SMSN LI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</si>
</sst>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Open Sans"/>
      <family val="2"/>
    </font>
    <font>
      <sz val="11"/>
      <color theme="1"/>
      <name val="Open Sans"/>
      <family val="2"/>
    </font>
    <font>
      <b/>
      <sz val="11"/>
      <color theme="1"/>
      <name val="Open Sans"/>
      <family val="2"/>
    </font>
  </fonts>
  <fills count="7">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theme="4"/>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0" fontId="2" fillId="0" borderId="0" xfId="0" applyFont="1"/>
    <xf numFmtId="0" fontId="0" fillId="0" borderId="1" xfId="0" quotePrefix="1" applyBorder="1" applyAlignment="1">
      <alignment vertical="top"/>
    </xf>
    <xf numFmtId="9" fontId="0" fillId="0" borderId="1" xfId="1" quotePrefix="1" applyFont="1" applyBorder="1" applyAlignment="1">
      <alignment vertical="top"/>
    </xf>
    <xf numFmtId="9" fontId="0" fillId="0" borderId="1" xfId="1" applyFont="1" applyBorder="1" applyAlignment="1">
      <alignment vertical="top"/>
    </xf>
    <xf numFmtId="1" fontId="0" fillId="0" borderId="1" xfId="1" applyNumberFormat="1" applyFont="1" applyBorder="1" applyAlignment="1">
      <alignment vertical="top"/>
    </xf>
    <xf numFmtId="0" fontId="0" fillId="0" borderId="1" xfId="0" applyBorder="1" applyAlignment="1">
      <alignment vertical="top"/>
    </xf>
    <xf numFmtId="0" fontId="0" fillId="0" borderId="1" xfId="0" applyBorder="1" applyAlignment="1">
      <alignment wrapText="1"/>
    </xf>
    <xf numFmtId="0" fontId="0" fillId="0" borderId="1" xfId="0" applyBorder="1"/>
    <xf numFmtId="0" fontId="0" fillId="0" borderId="1" xfId="0" applyBorder="1" applyAlignment="1">
      <alignment horizontal="left" vertical="top"/>
    </xf>
    <xf numFmtId="14" fontId="0" fillId="0" borderId="1" xfId="0" applyNumberFormat="1" applyBorder="1"/>
    <xf numFmtId="0" fontId="2" fillId="2" borderId="0" xfId="0" applyFont="1" applyFill="1"/>
    <xf numFmtId="0" fontId="2" fillId="3" borderId="0" xfId="0" applyFont="1" applyFill="1"/>
    <xf numFmtId="0" fontId="2" fillId="4" borderId="0" xfId="0" applyFont="1" applyFill="1"/>
    <xf numFmtId="0" fontId="2" fillId="5" borderId="0" xfId="0" applyFont="1" applyFill="1"/>
    <xf numFmtId="2" fontId="0" fillId="0" borderId="1" xfId="0" applyNumberFormat="1" applyBorder="1" applyAlignment="1">
      <alignment horizontal="center"/>
    </xf>
    <xf numFmtId="164" fontId="0" fillId="0" borderId="1" xfId="1" quotePrefix="1" applyNumberFormat="1" applyFont="1" applyBorder="1" applyAlignment="1">
      <alignment vertical="top"/>
    </xf>
    <xf numFmtId="0" fontId="2" fillId="6" borderId="0" xfId="0" applyFont="1" applyFill="1"/>
    <xf numFmtId="0" fontId="0" fillId="0" borderId="0" xfId="0" quotePrefix="1" applyAlignment="1">
      <alignment vertical="top"/>
    </xf>
    <xf numFmtId="9" fontId="0" fillId="0" borderId="0" xfId="1" quotePrefix="1" applyFont="1" applyBorder="1" applyAlignment="1">
      <alignment vertical="top"/>
    </xf>
    <xf numFmtId="164" fontId="0" fillId="0" borderId="0" xfId="1" quotePrefix="1" applyNumberFormat="1" applyFont="1" applyBorder="1" applyAlignment="1">
      <alignment vertical="top"/>
    </xf>
    <xf numFmtId="9" fontId="0" fillId="0" borderId="0" xfId="1" applyFont="1" applyBorder="1" applyAlignment="1">
      <alignment vertical="top"/>
    </xf>
    <xf numFmtId="1" fontId="0" fillId="0" borderId="0" xfId="1" applyNumberFormat="1" applyFont="1" applyBorder="1" applyAlignment="1">
      <alignment vertical="top"/>
    </xf>
    <xf numFmtId="0" fontId="0" fillId="0" borderId="0" xfId="0" applyAlignment="1">
      <alignment vertical="top"/>
    </xf>
    <xf numFmtId="0" fontId="0" fillId="0" borderId="0" xfId="0" applyAlignment="1">
      <alignment wrapText="1"/>
    </xf>
    <xf numFmtId="14" fontId="0" fillId="0" borderId="0" xfId="0" applyNumberFormat="1"/>
    <xf numFmtId="2" fontId="0" fillId="0" borderId="0" xfId="0" applyNumberFormat="1" applyAlignment="1">
      <alignment horizontal="center"/>
    </xf>
    <xf numFmtId="2" fontId="2" fillId="5" borderId="0" xfId="0" applyNumberFormat="1" applyFont="1" applyFill="1"/>
    <xf numFmtId="2" fontId="0" fillId="0" borderId="1" xfId="0" applyNumberFormat="1" applyBorder="1" applyAlignment="1">
      <alignment vertical="top"/>
    </xf>
    <xf numFmtId="2" fontId="0" fillId="0" borderId="0" xfId="0" applyNumberForma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loomberg.rtd">
      <tp>
        <v>21.584729497613349</v>
        <stp/>
        <stp>##V3_BDPV12</stp>
        <stp>AMZN US Equity</stp>
        <stp>5_YEAR_AVERAGE_ADJUSTED_ROE</stp>
        <stp>[BBDD.xlsx]Normalizado!R13C7</stp>
        <tr r="G13" s="2"/>
      </tp>
      <tp>
        <v>23.129401355239203</v>
        <stp/>
        <stp>##V3_BDPV12</stp>
        <stp>CHKP US Equity</stp>
        <stp>5_YEAR_AVERAGE_ADJUSTED_ROE</stp>
        <stp>[BBDD.xlsx]Normalizado!R21C7</stp>
        <tr r="G21" s="2"/>
      </tp>
      <tp>
        <v>10.921071649599741</v>
        <stp/>
        <stp>##V3_BDPV12</stp>
        <stp>GRF/P SM Equity</stp>
        <stp>5_YEAR_AVERAGE_ADJUSTED_ROE</stp>
        <stp>[BBDD.xlsx]Normalizado!R42C7</stp>
        <tr r="G42" s="2"/>
      </tp>
    </main>
    <main first="bloomberg.rtd">
      <tp>
        <v>19.638463253104689</v>
        <stp/>
        <stp>##V3_BDPV12</stp>
        <stp>FISV US Equity</stp>
        <stp>5_YEAR_AVERAGE_ADJUSTED_ROE</stp>
        <stp>[BBDD.xlsx]Normalizado!R35C7</stp>
        <tr r="G35" s="2"/>
      </tp>
    </main>
    <main first="bloomberg.rtd">
      <tp>
        <v>-9.8668110589162801</v>
        <stp/>
        <stp>##V3_BDPV12</stp>
        <stp>AGIL SM Equity</stp>
        <stp>5_YEAR_AVERAGE_ADJUSTED_ROE</stp>
        <stp>[BBDD.xlsx]Normalizado!R6C7</stp>
        <tr r="G6" s="2"/>
      </tp>
    </main>
    <main first="bloomberg.rtd">
      <tp>
        <v>2.2678401753178896</v>
        <stp/>
        <stp>##V3_BDPV12</stp>
        <stp>CLNX SM Equity</stp>
        <stp>5_YEAR_AVERAGE_ADJUSTED_ROE</stp>
        <stp>[BBDD.xlsx]Normalizado!R23C7</stp>
        <tr r="G23" s="2"/>
      </tp>
      <tp>
        <v>9.4014113783723321</v>
        <stp/>
        <stp>##V3_BDPV12</stp>
        <stp>GALP PL Equity</stp>
        <stp>5_YEAR_AVERAGE_ADJUSTED_ROE</stp>
        <stp>[BBDD.xlsx]Normalizado!R37C7</stp>
        <tr r="G37" s="2"/>
      </tp>
    </main>
    <main first="bloomberg.rtd">
      <tp>
        <v>23.611143633277823</v>
        <stp/>
        <stp>##V3_BDPV12</stp>
        <stp>ALTR PL Equity</stp>
        <stp>5_YEAR_AVERAGE_ADJUSTED_ROE</stp>
        <stp>[BBDD.xlsx]Normalizado!R10C7</stp>
        <tr r="G10" s="2"/>
      </tp>
    </main>
    <main first="bloomberg.rtd">
      <tp>
        <v>-7.7205120324658711</v>
        <stp/>
        <stp>##V3_BDPV12</stp>
        <stp>GLNG US Equity</stp>
        <stp>5_YEAR_AVERAGE_ADJUSTED_ROE</stp>
        <stp>[BBDD.xlsx]Normalizado!R41C7</stp>
        <tr r="G41" s="2"/>
      </tp>
    </main>
    <main first="bloomberg.rtd">
      <tp>
        <v>6.5599500361809202</v>
        <stp/>
        <stp>##V3_BDPV12</stp>
        <stp>GOLD US Equity</stp>
        <stp>5_YEAR_AVERAGE_ADJUSTED_ROE</stp>
        <stp>[BBDD.xlsx]Normalizado!R40C7</stp>
        <tr r="G40" s="2"/>
      </tp>
      <tp>
        <v>7.7615547141999217</v>
        <stp/>
        <stp>##V3_BDPV12</stp>
        <stp>ACS SM Equity</stp>
        <stp>5_YEAR_AVERAGE_ADJUSTED_ROE</stp>
        <stp>[BBDD.xlsx]Normalizado!R3C7</stp>
        <tr r="G3" s="2"/>
      </tp>
    </main>
    <main first="bloomberg.rtd">
      <tp>
        <v>4.7756373923379982</v>
        <stp/>
        <stp>##V3_BDPV12</stp>
        <stp>APPS SM Equity</stp>
        <stp>5_YEAR_AVERAGE_ADJUSTED_ROE</stp>
        <stp>[BBDD.xlsx]Normalizado!R15C7</stp>
        <tr r="G15" s="2"/>
      </tp>
      <tp>
        <v>19.03548523138344</v>
        <stp/>
        <stp>##V3_BDPV12</stp>
        <stp>EPAM US Equity</stp>
        <stp>5_YEAR_AVERAGE_ADJUSTED_ROE</stp>
        <stp>[BBDD.xlsx]Normalizado!R31C7</stp>
        <tr r="G31" s="2"/>
      </tp>
      <tp>
        <v>40.763938665228963</v>
        <stp/>
        <stp>##V3_BDPV12</stp>
        <stp>MSFT US Equity</stp>
        <stp>5_YEAR_AVERAGE_ADJUSTED_ROE</stp>
        <stp>[BBDD.xlsx]Normalizado!R59C7</stp>
        <tr r="G59" s="2"/>
      </tp>
    </main>
    <main first="bloomberg.rtd">
      <tp>
        <v>7.4978412446327791</v>
        <stp/>
        <stp>##V3_BDPV12</stp>
        <stp>EBRO SM Equity</stp>
        <stp>5_YEAR_AVERAGE_ADJUSTED_ROE</stp>
        <stp>[BBDD.xlsx]Normalizado!R30C7</stp>
        <tr r="G30" s="2"/>
      </tp>
      <tp>
        <v>72.468584321714019</v>
        <stp/>
        <stp>##V3_BDPV12</stp>
        <stp>AAPL US Equity</stp>
        <stp>5_YEAR_AVERAGE_ADJUSTED_ROE</stp>
        <stp>[BBDD.xlsx]Normalizado!R14C7</stp>
        <tr r="G14" s="2"/>
      </tp>
    </main>
    <main first="bloomberg.rtd">
      <tp>
        <v>31.039270816270896</v>
        <stp/>
        <stp>##V3_BDPV12</stp>
        <stp>BKNG US Equity</stp>
        <stp>5_YEAR_AVERAGE_ADJUSTED_ROE</stp>
        <stp>[BBDD.xlsx]Normalizado!R18C7</stp>
        <tr r="G18" s="2"/>
      </tp>
      <tp t="s">
        <v>#N/A N/A</v>
        <stp/>
        <stp>##V3_BDPV12</stp>
        <stp>MSCI US Equity</stp>
        <stp>5_YEAR_AVERAGE_ADJUSTED_ROE</stp>
        <stp>[BBDD.xlsx]Normalizado!R57C7</stp>
        <tr r="G57" s="2"/>
      </tp>
    </main>
    <main first="bloomberg.rtd">
      <tp>
        <v>20.873114572828339</v>
        <stp/>
        <stp>##V3_BDPV12</stp>
        <stp>MC FP Equity</stp>
        <stp>5_YEAR_AVERAGE_ADJUSTED_ROE</stp>
        <stp>[BBDD.xlsx]Normalizado!R55C7</stp>
        <tr r="G55" s="2"/>
      </tp>
    </main>
    <main first="bloomberg.rtd">
      <tp t="s">
        <v>#N/A N/A</v>
        <stp/>
        <stp>##V3_BDPV12</stp>
        <stp>KSPI LI Equity</stp>
        <stp>5_YEAR_AVERAGE_ADJUSTED_ROE</stp>
        <stp>[BBDD.xlsx]Normalizado!R53C7</stp>
        <tr r="G53" s="2"/>
      </tp>
      <tp t="s">
        <v>#N/A N/A</v>
        <stp/>
        <stp>##V3_BDPV12</stp>
        <stp>BA US Equity</stp>
        <stp>5_YEAR_AVERAGE_ADJUSTED_ROE</stp>
        <stp>[BBDD.xlsx]Normalizado!R16C7</stp>
        <tr r="G16" s="2"/>
      </tp>
      <tp>
        <v>28.3954905740163</v>
        <stp/>
        <stp>##V3_BDPV12</stp>
        <stp>CP US Equity</stp>
        <stp>5_YEAR_AVERAGE_ADJUSTED_ROE</stp>
        <stp>[BBDD.xlsx]Normalizado!R26C7</stp>
        <tr r="G26" s="2"/>
      </tp>
    </main>
    <main first="bloomberg.rtd">
      <tp>
        <v>5.7832727705717035</v>
        <stp/>
        <stp>##V3_BDPV12</stp>
        <stp>BRK/B US Equity</stp>
        <stp>5_YEAR_AVERAGE_ADJUSTED_ROE</stp>
        <stp>[BBDD.xlsx]Normalizado!R19C7</stp>
        <tr r="G19" s="2"/>
      </tp>
    </main>
    <main first="bloomberg.rtd">
      <tp>
        <v>31.896282172221497</v>
        <stp/>
        <stp>##V3_BDPV12</stp>
        <stp>MT IM Equity</stp>
        <stp>5_YEAR_AVERAGE_ADJUSTED_ROE</stp>
        <stp>[BBDD.xlsx]Normalizado!R60C7</stp>
        <tr r="G60" s="2"/>
      </tp>
      <tp>
        <v>37.263604544490441</v>
        <stp/>
        <stp>##V3_BDPV12</stp>
        <stp>ALGN US Equity</stp>
        <stp>5_YEAR_AVERAGE_ADJUSTED_ROE</stp>
        <stp>[BBDD.xlsx]Normalizado!R9C7</stp>
        <tr r="G9" s="2"/>
      </tp>
    </main>
    <main first="bloomberg.rtd">
      <tp>
        <v>26.326960409896742</v>
        <stp/>
        <stp>##V3_BDPV12</stp>
        <stp>META US Equity</stp>
        <stp>5_YEAR_AVERAGE_ADJUSTED_ROE</stp>
        <stp>[BBDD.xlsx]Normalizado!R32C7</stp>
        <tr r="G32" s="2"/>
      </tp>
      <tp>
        <v>47.584545868607428</v>
        <stp/>
        <stp>##V3_BDPV12</stp>
        <stp>KO US Equity</stp>
        <stp>5_YEAR_AVERAGE_ADJUSTED_ROE</stp>
        <stp>[BBDD.xlsx]Normalizado!R51C7</stp>
        <tr r="G51" s="2"/>
      </tp>
      <tp>
        <v>9.0332568166903844</v>
        <stp/>
        <stp>##V3_BDPV12</stp>
        <stp>GEST SM Equity</stp>
        <stp>5_YEAR_AVERAGE_ADJUSTED_ROE</stp>
        <stp>[BBDD.xlsx]Normalizado!R38C7</stp>
        <tr r="G38" s="2"/>
      </tp>
      <tp>
        <v>9.0156718610281406</v>
        <stp/>
        <stp>##V3_BDPV12</stp>
        <stp>IPCO SS Equity</stp>
        <stp>5_YEAR_AVERAGE_ADJUSTED_ROE</stp>
        <stp>[BBDD.xlsx]Normalizado!R46C7</stp>
        <tr r="G46" s="2"/>
      </tp>
      <tp>
        <v>13.156837657072307</v>
        <stp/>
        <stp>##V3_BDPV12</stp>
        <stp>AM FP Equity</stp>
        <stp>5_YEAR_AVERAGE_ADJUSTED_ROE</stp>
        <stp>[BBDD.xlsx]Normalizado!R11C7</stp>
        <tr r="G11" s="2"/>
      </tp>
    </main>
    <main first="bloomberg.rtd">
      <tp>
        <v>25.447701880431811</v>
        <stp/>
        <stp>##V3_BDPV12</stp>
        <stp>KR US Equity</stp>
        <stp>5_YEAR_AVERAGE_ADJUSTED_ROE</stp>
        <stp>[BBDD.xlsx]Normalizado!R52C7</stp>
        <tr r="G52" s="2"/>
      </tp>
    </main>
    <main first="bloomberg.rtd">
      <tp t="s">
        <v>#N/A N/A</v>
        <stp/>
        <stp>##V3_BDPV12</stp>
        <stp>ORCL US Equity</stp>
        <stp>5_YEAR_AVERAGE_ADJUSTED_ROE</stp>
        <stp>[BBDD.xlsx]Normalizado!R62C7</stp>
        <tr r="G62" s="2"/>
      </tp>
      <tp>
        <v>31.977632810854168</v>
        <stp/>
        <stp>##V3_BDPV12</stp>
        <stp>AIR FP Equity</stp>
        <stp>5_YEAR_AVERAGE_ADJUSTED_ROE</stp>
        <stp>[BBDD.xlsx]Normalizado!R8C7</stp>
        <tr r="G8" s="2"/>
      </tp>
      <tp>
        <v>13.947371722252768</v>
        <stp/>
        <stp>##V3_BDPV12</stp>
        <stp>AENA SM Equity</stp>
        <stp>5_YEAR_AVERAGE_ADJUSTED_ROE</stp>
        <stp>[BBDD.xlsx]Normalizado!R5C7</stp>
        <tr r="G5" s="2"/>
      </tp>
    </main>
    <main first="bloomberg.rtd">
      <tp>
        <v>16.851613214082462</v>
        <stp/>
        <stp>##V3_BDPV12</stp>
        <stp>ROVI SM Equity</stp>
        <stp>5_YEAR_AVERAGE_ADJUSTED_ROE</stp>
        <stp>[BBDD.xlsx]Normalizado!R70C7</stp>
        <tr r="G70" s="2"/>
      </tp>
      <tp>
        <v>38.825702562110607</v>
        <stp/>
        <stp>##V3_BDPV12</stp>
        <stp>NKE US Equity</stp>
        <stp>5_YEAR_AVERAGE_ADJUSTED_ROE</stp>
        <stp>[BBDD.xlsx]Normalizado!R91C7</stp>
        <tr r="G91" s="2"/>
      </tp>
      <tp>
        <v>9.2984885104381956</v>
        <stp/>
        <stp>##V3_BDPV12</stp>
        <stp>SAN FP Equity</stp>
        <stp>5_YEAR_AVERAGE_ADJUSTED_ROE</stp>
        <stp>[BBDD.xlsx]Normalizado!R71C7</stp>
        <tr r="G71" s="2"/>
      </tp>
    </main>
    <main first="bloomberg.rtd">
      <tp>
        <v>18.692557975583405</v>
        <stp/>
        <stp>##V3_BDPV12</stp>
        <stp>VIPS US Equity</stp>
        <stp>5_YEAR_AVERAGE_ADJUSTED_ROE</stp>
        <stp>[BBDD.xlsx]Normalizado!R85C7</stp>
        <tr r="G85" s="2"/>
      </tp>
      <tp>
        <v>22.838642725884089</v>
        <stp/>
        <stp>##V3_BDPV12</stp>
        <stp>KER FP Equity</stp>
        <stp>5_YEAR_AVERAGE_ADJUSTED_ROE</stp>
        <stp>[BBDD.xlsx]Normalizado!R50C7</stp>
        <tr r="G50" s="2"/>
      </tp>
      <tp>
        <v>19.939791581091757</v>
        <stp/>
        <stp>##V3_BDPV12</stp>
        <stp>TL5 SM Equity</stp>
        <stp>5_YEAR_AVERAGE_ADJUSTED_ROE</stp>
        <stp>[BBDD.xlsx]Normalizado!R80C7</stp>
        <tr r="G80" s="2"/>
      </tp>
      <tp>
        <v>-17.478764347503592</v>
        <stp/>
        <stp>##V3_BDPV12</stp>
        <stp>PANW US Equity</stp>
        <stp>5_YEAR_AVERAGE_ADJUSTED_ROE</stp>
        <stp>[BBDD.xlsx]Normalizado!R63C7</stp>
        <tr r="G63" s="2"/>
      </tp>
      <tp>
        <v>5.9292338234362072</v>
        <stp/>
        <stp>##V3_BDPV12</stp>
        <stp>CAF SM Equity</stp>
        <stp>5_YEAR_AVERAGE_ADJUSTED_ROE</stp>
        <stp>[BBDD.xlsx]Normalizado!R20C7</stp>
        <tr r="G20" s="2"/>
      </tp>
      <tp>
        <v>11.160470433308813</v>
        <stp/>
        <stp>##V3_BDPV12</stp>
        <stp>PUM GY Equity</stp>
        <stp>5_YEAR_AVERAGE_ADJUSTED_ROE</stp>
        <stp>[BBDD.xlsx]Normalizado!R90C7</stp>
        <tr r="G90" s="2"/>
      </tp>
    </main>
    <main first="bloomberg.rtd">
      <tp>
        <v>-4.5598812550803602</v>
        <stp/>
        <stp>##V3_BDPV12</stp>
        <stp>TUB SM Equity</stp>
        <stp>5_YEAR_AVERAGE_ADJUSTED_ROE</stp>
        <stp>[BBDD.xlsx]Normalizado!R83C7</stp>
        <tr r="G83" s="2"/>
      </tp>
      <tp>
        <v>18.05279983758647</v>
        <stp/>
        <stp>##V3_BDPV12</stp>
        <stp>HEI US Equity</stp>
        <stp>5_YEAR_AVERAGE_ADJUSTED_ROE</stp>
        <stp>[BBDD.xlsx]Normalizado!R43C7</stp>
        <tr r="G43" s="2"/>
      </tp>
      <tp>
        <v>15.594345797250361</v>
        <stp/>
        <stp>##V3_BDPV12</stp>
        <stp>FCC SM Equity</stp>
        <stp>5_YEAR_AVERAGE_ADJUSTED_ROE</stp>
        <stp>[BBDD.xlsx]Normalizado!R33C7</stp>
        <tr r="G33" s="2"/>
      </tp>
      <tp>
        <v>16.935701568739614</v>
        <stp/>
        <stp>##V3_BDPV12</stp>
        <stp>SAP GY Equity</stp>
        <stp>5_YEAR_AVERAGE_ADJUSTED_ROE</stp>
        <stp>[BBDD.xlsx]Normalizado!R73C7</stp>
        <tr r="G73" s="2"/>
      </tp>
    </main>
    <main first="bloomberg.rtd">
      <tp>
        <v>12.370667295484584</v>
        <stp/>
        <stp>##V3_BDPV12</stp>
        <stp>KTN GY Equity</stp>
        <stp>5_YEAR_AVERAGE_ADJUSTED_ROE</stp>
        <stp>[BBDD.xlsx]Normalizado!R72C7</stp>
        <tr r="G72" s="2"/>
      </tp>
      <tp>
        <v>25.228403279828832</v>
        <stp/>
        <stp>##V3_BDPV12</stp>
        <stp>TSM US Equity</stp>
        <stp>5_YEAR_AVERAGE_ADJUSTED_ROE</stp>
        <stp>[BBDD.xlsx]Normalizado!R82C7</stp>
        <tr r="G82" s="2"/>
      </tp>
      <tp>
        <v>21.487769664808717</v>
        <stp/>
        <stp>##V3_BDPV12</stp>
        <stp>ADS GY Equity</stp>
        <stp>5_YEAR_AVERAGE_ADJUSTED_ROE</stp>
        <stp>[BBDD.xlsx]Normalizado!R92C7</stp>
        <tr r="G92" s="2"/>
      </tp>
      <tp>
        <v>19.859530463029859</v>
        <stp/>
        <stp>##V3_BDPV12</stp>
        <stp>AMS SM Equity</stp>
        <stp>5_YEAR_AVERAGE_ADJUSTED_ROE</stp>
        <stp>[BBDD.xlsx]Normalizado!R12C7</stp>
        <tr r="G12" s="2"/>
      </tp>
      <tp>
        <v>29.031657654352237</v>
        <stp/>
        <stp>##V3_BDPV12</stp>
        <stp>CIE SM Equity</stp>
        <stp>5_YEAR_AVERAGE_ADJUSTED_ROE</stp>
        <stp>[BBDD.xlsx]Normalizado!R22C7</stp>
        <tr r="G22" s="2"/>
      </tp>
    </main>
    <main first="bloomberg.rtd">
      <tp>
        <v>10.550184106748947</v>
        <stp/>
        <stp>##V3_BDPV12</stp>
        <stp>COK GY Equity</stp>
        <stp>5_YEAR_AVERAGE_ADJUSTED_ROE</stp>
        <stp>[BBDD.xlsx]Normalizado!R25C7</stp>
        <tr r="G25" s="2"/>
      </tp>
      <tp>
        <v>16.549368308853989</v>
        <stp/>
        <stp>##V3_BDPV12</stp>
        <stp>IDR SM Equity</stp>
        <stp>5_YEAR_AVERAGE_ADJUSTED_ROE</stp>
        <stp>[BBDD.xlsx]Normalizado!R45C7</stp>
        <tr r="G45" s="2"/>
      </tp>
      <tp>
        <v>16.347380366725123</v>
        <stp/>
        <stp>##V3_BDPV12</stp>
        <stp>PRX NA Equity</stp>
        <stp>5_YEAR_AVERAGE_ADJUSTED_ROE</stp>
        <stp>[BBDD.xlsx]Normalizado!R65C7</stp>
        <tr r="G65" s="2"/>
      </tp>
      <tp>
        <v>355.69799407295233</v>
        <stp/>
        <stp>##V3_BDPV12</stp>
        <stp>SPGI US Equity</stp>
        <stp>5_YEAR_AVERAGE_ADJUSTED_ROE</stp>
        <stp>[BBDD.xlsx]Normalizado!R75C7</stp>
        <tr r="G75" s="2"/>
      </tp>
    </main>
    <main first="bloomberg.rtd">
      <tp t="s">
        <v>#N/A N/A</v>
        <stp/>
        <stp>##V3_BDPV12</stp>
        <stp>SGRE SM Equity</stp>
        <stp>5_YEAR_AVERAGE_ADJUSTED_ROE</stp>
        <stp>[BBDD.xlsx]Normalizado!R74C7</stp>
        <tr r="G74" s="2"/>
      </tp>
      <tp>
        <v>19.81861451638396</v>
        <stp/>
        <stp>##V3_BDPV12</stp>
        <stp>VID SM Equity</stp>
        <stp>5_YEAR_AVERAGE_ADJUSTED_ROE</stp>
        <stp>[BBDD.xlsx]Normalizado!R84C7</stp>
        <tr r="G84" s="2"/>
      </tp>
      <tp t="s">
        <v>#N/A N/A</v>
        <stp/>
        <stp>##V3_BDPV12</stp>
        <stp>PDD US Equity</stp>
        <stp>5_YEAR_AVERAGE_ADJUSTED_ROE</stp>
        <stp>[BBDD.xlsx]Normalizado!R64C7</stp>
        <tr r="G64" s="2"/>
      </tp>
      <tp>
        <v>-43.540632366241098</v>
        <stp/>
        <stp>##V3_BDPV12</stp>
        <stp>IAG SM Equity</stp>
        <stp>5_YEAR_AVERAGE_ADJUSTED_ROE</stp>
        <stp>[BBDD.xlsx]Normalizado!R44C7</stp>
        <tr r="G44" s="2"/>
      </tp>
      <tp t="s">
        <v>#N/A N/A</v>
        <stp/>
        <stp>##V3_BDPV12</stp>
        <stp>LOW US Equity</stp>
        <stp>5_YEAR_AVERAGE_ADJUSTED_ROE</stp>
        <stp>[BBDD.xlsx]Normalizado!R54C7</stp>
        <tr r="G54" s="2"/>
      </tp>
      <tp>
        <v>15.277808219491694</v>
        <stp/>
        <stp>##V3_BDPV12</stp>
        <stp>PYPL US Equity</stp>
        <stp>5_YEAR_AVERAGE_ADJUSTED_ROE</stp>
        <stp>[BBDD.xlsx]Normalizado!R67C7</stp>
        <tr r="G67" s="2"/>
      </tp>
      <tp>
        <v>14.666854061264928</v>
        <stp/>
        <stp>##V3_BDPV12</stp>
        <stp>COR PL Equity</stp>
        <stp>5_YEAR_AVERAGE_ADJUSTED_ROE</stp>
        <stp>[BBDD.xlsx]Normalizado!R24C7</stp>
        <tr r="G24" s="2"/>
      </tp>
      <tp>
        <v>0.33618122184229515</v>
        <stp/>
        <stp>##V3_BDPV12</stp>
        <stp>FER SM Equity</stp>
        <stp>5_YEAR_AVERAGE_ADJUSTED_ROE</stp>
        <stp>[BBDD.xlsx]Normalizado!R34C7</stp>
        <tr r="G34" s="2"/>
      </tp>
    </main>
    <main first="bloomberg.rtd">
      <tp>
        <v>49.179991487795519</v>
        <stp/>
        <stp>##V3_BDPV12</stp>
        <stp>CSU CN Equity</stp>
        <stp>5_YEAR_AVERAGE_ADJUSTED_ROE</stp>
        <stp>[BBDD.xlsx]Normalizado!R27C7</stp>
        <tr r="G27" s="2"/>
      </tp>
      <tp>
        <v>21.03946505880333</v>
        <stp/>
        <stp>##V3_BDPV12</stp>
        <stp>ITX SM Equity</stp>
        <stp>5_YEAR_AVERAGE_ADJUSTED_ROE</stp>
        <stp>[BBDD.xlsx]Normalizado!R47C7</stp>
        <tr r="G47" s="2"/>
      </tp>
      <tp>
        <v>12.818277905883866</v>
        <stp/>
        <stp>##V3_BDPV12</stp>
        <stp>SMSN LI Equity</stp>
        <stp>5_YEAR_AVERAGE_ADJUSTED_ROE</stp>
        <stp>[BBDD.xlsx]Normalizado!R77C7</stp>
        <tr r="G77" s="2"/>
      </tp>
      <tp t="s">
        <v>#N/A N/A</v>
        <stp/>
        <stp>##V3_BDPV12</stp>
        <stp>RPRX US Equity</stp>
        <stp>5_YEAR_AVERAGE_ADJUSTED_ROE</stp>
        <stp>[BBDD.xlsx]Normalizado!R66C7</stp>
        <tr r="G66" s="2"/>
      </tp>
      <tp>
        <v>19.779218301628031</v>
        <stp/>
        <stp>##V3_BDPV12</stp>
        <stp>GOOGL US Equity</stp>
        <stp>5_YEAR_AVERAGE_ADJUSTED_ROE</stp>
        <stp>[BBDD.xlsx]Normalizado!R39C7</stp>
        <tr r="G39" s="2"/>
      </tp>
    </main>
    <main first="bloomberg.rtd">
      <tp>
        <v>6.5972258790039033</v>
        <stp/>
        <stp>##V3_BDPV12</stp>
        <stp>TLGO SM Equity</stp>
        <stp>5_YEAR_AVERAGE_ADJUSTED_ROE</stp>
        <stp>[BBDD.xlsx]Normalizado!R81C7</stp>
        <tr r="G81" s="2"/>
      </tp>
      <tp>
        <v>11.894053274770158</v>
        <stp/>
        <stp>##V3_BDPV12</stp>
        <stp>FRE GY Equity</stp>
        <stp>5_YEAR_AVERAGE_ADJUSTED_ROE</stp>
        <stp>[BBDD.xlsx]Normalizado!R36C7</stp>
        <tr r="G36" s="2"/>
      </tp>
      <tp>
        <v>15.970148286285474</v>
        <stp/>
        <stp>##V3_BDPV12</stp>
        <stp>VIS SM Equity</stp>
        <stp>5_YEAR_AVERAGE_ADJUSTED_ROE</stp>
        <stp>[BBDD.xlsx]Normalizado!R86C7</stp>
        <tr r="G86" s="2"/>
      </tp>
      <tp t="s">
        <v>#N/A N/A</v>
        <stp/>
        <stp>##V3_BDPV12</stp>
        <stp>SBUX US Equity</stp>
        <stp>5_YEAR_AVERAGE_ADJUSTED_ROE</stp>
        <stp>[BBDD.xlsx]Normalizado!R76C7</stp>
        <tr r="G76" s="2"/>
      </tp>
      <tp t="s">
        <v>#N/A N/A</v>
        <stp/>
        <stp>##V3_BDPV12</stp>
        <stp>MCO US Equity</stp>
        <stp>5_YEAR_AVERAGE_ADJUSTED_ROE</stp>
        <stp>[BBDD.xlsx]Normalizado!R56C7</stp>
        <tr r="G56" s="2"/>
      </tp>
    </main>
    <main first="bloomberg.rtd">
      <tp t="s">
        <v>#N/A N/A</v>
        <stp/>
        <stp>##V3_BDPV12</stp>
        <stp>NA9 GY Equity</stp>
        <stp>5_YEAR_AVERAGE_ADJUSTED_ROE</stp>
        <stp>[BBDD.xlsx]Normalizado!R89C7</stp>
        <tr r="G89" s="2"/>
      </tp>
      <tp>
        <v>11.771644709882912</v>
        <stp/>
        <stp>##V3_BDPV12</stp>
        <stp>JEN GY Equity</stp>
        <stp>5_YEAR_AVERAGE_ADJUSTED_ROE</stp>
        <stp>[BBDD.xlsx]Normalizado!R49C7</stp>
        <tr r="G49" s="2"/>
      </tp>
      <tp>
        <v>50.054236821971152</v>
        <stp/>
        <stp>##V3_BDPV12</stp>
        <stp>ROG SW Equity</stp>
        <stp>5_YEAR_AVERAGE_ADJUSTED_ROE</stp>
        <stp>[BBDD.xlsx]Normalizado!R69C7</stp>
        <tr r="G69" s="2"/>
      </tp>
      <tp>
        <v>22.87295466085493</v>
        <stp/>
        <stp>##V3_BDPV12</stp>
        <stp>TEF SM Equity</stp>
        <stp>5_YEAR_AVERAGE_ADJUSTED_ROE</stp>
        <stp>[BBDD.xlsx]Normalizado!R79C7</stp>
        <tr r="G79" s="2"/>
      </tp>
      <tp>
        <v>10.344246214645953</v>
        <stp/>
        <stp>##V3_BDPV12</stp>
        <stp>ENO SM Equity</stp>
        <stp>5_YEAR_AVERAGE_ADJUSTED_ROE</stp>
        <stp>[BBDD.xlsx]Normalizado!R29C7</stp>
        <tr r="G29" s="2"/>
      </tp>
    </main>
    <main first="bloomberg.rtd">
      <tp>
        <v>5.8133907927955333</v>
        <stp/>
        <stp>##V3_BDPV12</stp>
        <stp>REP SM Equity</stp>
        <stp>5_YEAR_AVERAGE_ADJUSTED_ROE</stp>
        <stp>[BBDD.xlsx]Normalizado!R68C7</stp>
        <tr r="G68" s="2"/>
      </tp>
      <tp>
        <v>37.378587122163495</v>
        <stp/>
        <stp>##V3_BDPV12</stp>
        <stp>MRK US Equity</stp>
        <stp>5_YEAR_AVERAGE_ADJUSTED_ROE</stp>
        <stp>[BBDD.xlsx]Normalizado!R58C7</stp>
        <tr r="G58" s="2"/>
      </tp>
      <tp>
        <v>9.8460939592753274</v>
        <stp/>
        <stp>##V3_BDPV12</stp>
        <stp>DOM SM Equity</stp>
        <stp>5_YEAR_AVERAGE_ADJUSTED_ROE</stp>
        <stp>[BBDD.xlsx]Normalizado!R28C7</stp>
        <tr r="G28" s="2"/>
      </tp>
    </main>
    <main first="bloomberg.rtd">
      <tp>
        <v>17.059736740360741</v>
        <stp/>
        <stp>##V3_BDPV12</stp>
        <stp>TCEHY US Equity</stp>
        <stp>5_YEAR_AVERAGE_ADJUSTED_ROE</stp>
        <stp>[BBDD.xlsx]Normalizado!R78C7</stp>
        <tr r="G78" s="2"/>
      </tp>
    </main>
    <main first="bloomberg.rtd">
      <tp>
        <v>74.531564511428272</v>
        <stp/>
        <stp>##V3_BDPV12</stp>
        <stp>NOVOB DC Equity</stp>
        <stp>5_YEAR_AVERAGE_ADJUSTED_ROE</stp>
        <stp>[BBDD.xlsx]Normalizado!R61C7</stp>
        <tr r="G61" s="2"/>
      </tp>
    </main>
    <main first="bloomberg.rtd">
      <tp>
        <v>8.9278604558430779</v>
        <stp/>
        <stp>##V3_BDPV12</stp>
        <stp>ABI BB Equity</stp>
        <stp>5_YEAR_AVERAGE_ADJUSTED_ROE</stp>
        <stp>[BBDD.xlsx]Normalizado!R2C7</stp>
        <tr r="G2" s="2"/>
      </tp>
    </main>
    <main first="bloomberg.rtd">
      <tp>
        <v>13.652506033638494</v>
        <stp/>
        <stp>##V3_BDPV12</stp>
        <stp>AI FP Equity</stp>
        <stp>5_YEAR_AVERAGE_ADJUSTED_ROE</stp>
        <stp>[BBDD.xlsx]Normalizado!R7C7</stp>
        <tr r="G7" s="2"/>
      </tp>
    </main>
    <main first="bloomberg.rtd">
      <tp>
        <v>14.462678021669229</v>
        <stp/>
        <stp>##V3_BDPV12</stp>
        <stp>AD NA Equity</stp>
        <stp>5_YEAR_AVERAGE_ADJUSTED_ROE</stp>
        <stp>[BBDD.xlsx]Normalizado!R4C7</stp>
        <tr r="G4" s="2"/>
      </tp>
    </main>
    <main first="bloomberg.rtd">
      <tp>
        <v>3.6913247167551893</v>
        <stp/>
        <stp>##V3_BDPV12</stp>
        <stp>9618 HK Equity</stp>
        <stp>5_YEAR_AVERAGE_ADJUSTED_ROE</stp>
        <stp>[BBDD.xlsx]Normalizado!R48C7</stp>
        <tr r="G48" s="2"/>
      </tp>
      <tp>
        <v>6.2652344473048043</v>
        <stp/>
        <stp>##V3_BDPV12</stp>
        <stp>9984 JP Equity</stp>
        <stp>5_YEAR_AVERAGE_ADJUSTED_ROE</stp>
        <stp>[BBDD.xlsx]Normalizado!R88C7</stp>
        <tr r="G88" s="2"/>
      </tp>
    </main>
    <main first="bloomberg.rtd">
      <tp>
        <v>16.203293470653445</v>
        <stp/>
        <stp>##V3_BDPV12</stp>
        <stp>9988 HK Equity</stp>
        <stp>5_YEAR_AVERAGE_ADJUSTED_ROE</stp>
        <stp>[BBDD.xlsx]Normalizado!R17C7</stp>
        <tr r="G17" s="2"/>
      </tp>
      <tp t="s">
        <v>#N/A N/A</v>
        <stp/>
        <stp>##V3_BDPV12</stp>
        <stp>9868 HK Equity</stp>
        <stp>5_YEAR_AVERAGE_ADJUSTED_ROE</stp>
        <stp>[BBDD.xlsx]Normalizado!R87C7</stp>
        <tr r="G87" s="2"/>
      </tp>
    </main>
  </volType>
</volTypes>
</file>

<file path=xl/_rels/workbook.xml.rels><?xml version="1.0" encoding="UTF-8" standalone="yes"?>
<Relationships xmlns="http://schemas.openxmlformats.org/package/2006/relationships"><Relationship Id="rId26" Type="http://schemas.openxmlformats.org/officeDocument/2006/relationships/externalLink" Target="externalLinks/externalLink24.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42" Type="http://schemas.openxmlformats.org/officeDocument/2006/relationships/externalLink" Target="externalLinks/externalLink40.xml"/><Relationship Id="rId47" Type="http://schemas.openxmlformats.org/officeDocument/2006/relationships/externalLink" Target="externalLinks/externalLink45.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63" Type="http://schemas.openxmlformats.org/officeDocument/2006/relationships/externalLink" Target="externalLinks/externalLink61.xml"/><Relationship Id="rId68" Type="http://schemas.openxmlformats.org/officeDocument/2006/relationships/externalLink" Target="externalLinks/externalLink66.xml"/><Relationship Id="rId76" Type="http://schemas.openxmlformats.org/officeDocument/2006/relationships/externalLink" Target="externalLinks/externalLink74.xml"/><Relationship Id="rId84" Type="http://schemas.openxmlformats.org/officeDocument/2006/relationships/externalLink" Target="externalLinks/externalLink82.xml"/><Relationship Id="rId89" Type="http://schemas.openxmlformats.org/officeDocument/2006/relationships/externalLink" Target="externalLinks/externalLink87.xml"/><Relationship Id="rId97" Type="http://schemas.openxmlformats.org/officeDocument/2006/relationships/theme" Target="theme/theme1.xml"/><Relationship Id="rId7" Type="http://schemas.openxmlformats.org/officeDocument/2006/relationships/externalLink" Target="externalLinks/externalLink5.xml"/><Relationship Id="rId71" Type="http://schemas.openxmlformats.org/officeDocument/2006/relationships/externalLink" Target="externalLinks/externalLink69.xml"/><Relationship Id="rId92" Type="http://schemas.openxmlformats.org/officeDocument/2006/relationships/externalLink" Target="externalLinks/externalLink90.xml"/><Relationship Id="rId2" Type="http://schemas.openxmlformats.org/officeDocument/2006/relationships/worksheet" Target="worksheets/sheet2.xml"/><Relationship Id="rId16" Type="http://schemas.openxmlformats.org/officeDocument/2006/relationships/externalLink" Target="externalLinks/externalLink14.xml"/><Relationship Id="rId29" Type="http://schemas.openxmlformats.org/officeDocument/2006/relationships/externalLink" Target="externalLinks/externalLink27.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53" Type="http://schemas.openxmlformats.org/officeDocument/2006/relationships/externalLink" Target="externalLinks/externalLink51.xml"/><Relationship Id="rId58" Type="http://schemas.openxmlformats.org/officeDocument/2006/relationships/externalLink" Target="externalLinks/externalLink56.xml"/><Relationship Id="rId66" Type="http://schemas.openxmlformats.org/officeDocument/2006/relationships/externalLink" Target="externalLinks/externalLink64.xml"/><Relationship Id="rId74" Type="http://schemas.openxmlformats.org/officeDocument/2006/relationships/externalLink" Target="externalLinks/externalLink72.xml"/><Relationship Id="rId79" Type="http://schemas.openxmlformats.org/officeDocument/2006/relationships/externalLink" Target="externalLinks/externalLink77.xml"/><Relationship Id="rId87" Type="http://schemas.openxmlformats.org/officeDocument/2006/relationships/externalLink" Target="externalLinks/externalLink85.xml"/><Relationship Id="rId5" Type="http://schemas.openxmlformats.org/officeDocument/2006/relationships/externalLink" Target="externalLinks/externalLink3.xml"/><Relationship Id="rId61" Type="http://schemas.openxmlformats.org/officeDocument/2006/relationships/externalLink" Target="externalLinks/externalLink59.xml"/><Relationship Id="rId82" Type="http://schemas.openxmlformats.org/officeDocument/2006/relationships/externalLink" Target="externalLinks/externalLink80.xml"/><Relationship Id="rId90" Type="http://schemas.openxmlformats.org/officeDocument/2006/relationships/externalLink" Target="externalLinks/externalLink88.xml"/><Relationship Id="rId95" Type="http://schemas.openxmlformats.org/officeDocument/2006/relationships/externalLink" Target="externalLinks/externalLink93.xml"/><Relationship Id="rId19" Type="http://schemas.openxmlformats.org/officeDocument/2006/relationships/externalLink" Target="externalLinks/externalLink1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43" Type="http://schemas.openxmlformats.org/officeDocument/2006/relationships/externalLink" Target="externalLinks/externalLink41.xml"/><Relationship Id="rId48" Type="http://schemas.openxmlformats.org/officeDocument/2006/relationships/externalLink" Target="externalLinks/externalLink46.xml"/><Relationship Id="rId56" Type="http://schemas.openxmlformats.org/officeDocument/2006/relationships/externalLink" Target="externalLinks/externalLink54.xml"/><Relationship Id="rId64" Type="http://schemas.openxmlformats.org/officeDocument/2006/relationships/externalLink" Target="externalLinks/externalLink62.xml"/><Relationship Id="rId69" Type="http://schemas.openxmlformats.org/officeDocument/2006/relationships/externalLink" Target="externalLinks/externalLink67.xml"/><Relationship Id="rId77" Type="http://schemas.openxmlformats.org/officeDocument/2006/relationships/externalLink" Target="externalLinks/externalLink75.xml"/><Relationship Id="rId100" Type="http://schemas.openxmlformats.org/officeDocument/2006/relationships/calcChain" Target="calcChain.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72" Type="http://schemas.openxmlformats.org/officeDocument/2006/relationships/externalLink" Target="externalLinks/externalLink70.xml"/><Relationship Id="rId80" Type="http://schemas.openxmlformats.org/officeDocument/2006/relationships/externalLink" Target="externalLinks/externalLink78.xml"/><Relationship Id="rId85" Type="http://schemas.openxmlformats.org/officeDocument/2006/relationships/externalLink" Target="externalLinks/externalLink83.xml"/><Relationship Id="rId93" Type="http://schemas.openxmlformats.org/officeDocument/2006/relationships/externalLink" Target="externalLinks/externalLink91.xml"/><Relationship Id="rId98" Type="http://schemas.openxmlformats.org/officeDocument/2006/relationships/styles" Target="styles.xml"/><Relationship Id="rId3" Type="http://schemas.openxmlformats.org/officeDocument/2006/relationships/externalLink" Target="externalLinks/externalLink1.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46" Type="http://schemas.openxmlformats.org/officeDocument/2006/relationships/externalLink" Target="externalLinks/externalLink44.xml"/><Relationship Id="rId59" Type="http://schemas.openxmlformats.org/officeDocument/2006/relationships/externalLink" Target="externalLinks/externalLink57.xml"/><Relationship Id="rId67" Type="http://schemas.openxmlformats.org/officeDocument/2006/relationships/externalLink" Target="externalLinks/externalLink65.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54" Type="http://schemas.openxmlformats.org/officeDocument/2006/relationships/externalLink" Target="externalLinks/externalLink52.xml"/><Relationship Id="rId62" Type="http://schemas.openxmlformats.org/officeDocument/2006/relationships/externalLink" Target="externalLinks/externalLink60.xml"/><Relationship Id="rId70" Type="http://schemas.openxmlformats.org/officeDocument/2006/relationships/externalLink" Target="externalLinks/externalLink68.xml"/><Relationship Id="rId75" Type="http://schemas.openxmlformats.org/officeDocument/2006/relationships/externalLink" Target="externalLinks/externalLink73.xml"/><Relationship Id="rId83" Type="http://schemas.openxmlformats.org/officeDocument/2006/relationships/externalLink" Target="externalLinks/externalLink81.xml"/><Relationship Id="rId88" Type="http://schemas.openxmlformats.org/officeDocument/2006/relationships/externalLink" Target="externalLinks/externalLink86.xml"/><Relationship Id="rId91" Type="http://schemas.openxmlformats.org/officeDocument/2006/relationships/externalLink" Target="externalLinks/externalLink89.xml"/><Relationship Id="rId96" Type="http://schemas.openxmlformats.org/officeDocument/2006/relationships/externalLink" Target="externalLinks/externalLink94.xml"/><Relationship Id="rId1" Type="http://schemas.openxmlformats.org/officeDocument/2006/relationships/worksheet" Target="worksheets/sheet1.xml"/><Relationship Id="rId6" Type="http://schemas.openxmlformats.org/officeDocument/2006/relationships/externalLink" Target="externalLinks/externalLink4.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49" Type="http://schemas.openxmlformats.org/officeDocument/2006/relationships/externalLink" Target="externalLinks/externalLink47.xml"/><Relationship Id="rId57" Type="http://schemas.openxmlformats.org/officeDocument/2006/relationships/externalLink" Target="externalLinks/externalLink55.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44" Type="http://schemas.openxmlformats.org/officeDocument/2006/relationships/externalLink" Target="externalLinks/externalLink42.xml"/><Relationship Id="rId52" Type="http://schemas.openxmlformats.org/officeDocument/2006/relationships/externalLink" Target="externalLinks/externalLink50.xml"/><Relationship Id="rId60" Type="http://schemas.openxmlformats.org/officeDocument/2006/relationships/externalLink" Target="externalLinks/externalLink58.xml"/><Relationship Id="rId65" Type="http://schemas.openxmlformats.org/officeDocument/2006/relationships/externalLink" Target="externalLinks/externalLink63.xml"/><Relationship Id="rId73" Type="http://schemas.openxmlformats.org/officeDocument/2006/relationships/externalLink" Target="externalLinks/externalLink71.xml"/><Relationship Id="rId78" Type="http://schemas.openxmlformats.org/officeDocument/2006/relationships/externalLink" Target="externalLinks/externalLink76.xml"/><Relationship Id="rId81" Type="http://schemas.openxmlformats.org/officeDocument/2006/relationships/externalLink" Target="externalLinks/externalLink79.xml"/><Relationship Id="rId86" Type="http://schemas.openxmlformats.org/officeDocument/2006/relationships/externalLink" Target="externalLinks/externalLink84.xml"/><Relationship Id="rId94" Type="http://schemas.openxmlformats.org/officeDocument/2006/relationships/externalLink" Target="externalLinks/externalLink92.xml"/><Relationship Id="rId99" Type="http://schemas.openxmlformats.org/officeDocument/2006/relationships/sharedStrings" Target="sharedStrings.xml"/><Relationship Id="rId101" Type="http://schemas.openxmlformats.org/officeDocument/2006/relationships/volatileDependencies" Target="volatileDependencie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9" Type="http://schemas.openxmlformats.org/officeDocument/2006/relationships/externalLink" Target="externalLinks/externalLink3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ALISIS/ANALISIS_EXCEL/GLOBAL/ABI%20BB.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NALISIS/ANALISIS_EXCEL/GLOBAL/AM%20FP.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ANALISIS/ANALISIS_EXCEL/AMS%20SM.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ANALISIS/ANALISIS_EXCEL/GLOBAL/AMZN%20US.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NALISIS/ANALISIS_EXCEL/GLOBAL/AAPL%20US.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NALISIS/ANALISIS_EXCEL/APPS%20SM.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ANALISIS/ANALISIS_EXCEL/GLOBAL/BA%20US.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ANALISIS/ANALISIS_EXCEL/GLOBAL/9988%20HK.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ANALISIS/ANALISIS_EXCEL/GLOBAL/BNKG%20US.xlsm"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ANALISIS/ANALISIS_EXCEL/GLOBAL/BRK%20US.xlsm"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ANALISIS/ANALISIS_EXCEL/CAF%20SM.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NALISIS/ANALISIS_EXCEL/ACS%20SM.xlsm"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ANALISIS/ANALISIS_EXCEL/GLOBAL/CHKP%20US.xlsm"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ANALISIS/ANALISIS_EXCEL/CIE%20SM.xlsm"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ANALISIS/ANALISIS_EXCEL/CLNX%20SM.xlsm"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ANALISIS/ANALISIS_EXCEL/COR%20PL.xlsm"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ANALISIS/ANALISIS_EXCEL/GLOBAL/COK%20GY.xlsm"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ANALISIS/ANALISIS_EXCEL/GLOBAL/CP%20US.xlsm"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ANALISIS/ANALISIS_EXCEL/GLOBAL/CSU%20CN.xlsm"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ANALISIS/ANALISIS_EXCEL/DOM%20SM.xlsm"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ANALISIS/ANALISIS_EXCEL/ENO%20SM.xlsm"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ANALISIS/ANALISIS_EXCEL/EBRO%20SM.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NALISIS/ANALISIS_EXCEL/GLOBAL/AD%20NA.xlsm"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ANALISIS/ANALISIS_EXCEL/GLOBAL/EPAM%20US.xlsm"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ANALISIS/ANALISIS_EXCEL/GLOBAL/META%20US.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ANALISIS/ANALISIS_EXCEL/FCC%20SM.xlsm"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ANALISIS/ANALISIS_EXCEL/FER%20SM.xlsm"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ANALISIS/ANALISIS_EXCEL/GLOBAL/FISV%20US.xlsm"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ANALISIS/ANALISIS_EXCEL/GLOBAL/FRE%20GY.xlsm"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ANALISIS/ANALISIS_EXCEL/GALP%20PL.xlsm"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ANALISIS/ANALISIS_EXCEL/GEST%20SM.xlsm"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ANALISIS/ANALISIS_EXCEL/GLOBAL/GOOGL%20US.xlsm"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ANALISIS/ANALISIS_EXCEL/GLOBAL/GOLD%20US.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NALISIS/ANALISIS_EXCEL/AENA%20SM.xlsm"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ANALISIS/ANALISIS_EXCEL/GLOBAL/GLNG%20US.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ANALISIS/ANALISIS_EXCEL/GRF%20SM.xlsm"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ANALISIS/ANALISIS_EXCEL/GLOBAL/HEI%20US.xlsm"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ANALISIS/ANALISIS_EXCEL/IAG%20SM.xlsm"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ANALISIS/ANALISIS_EXCEL/IDR%20SM.xlsm"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ANALISIS/ANALISIS_EXCEL/GLOBAL/IPCO%20SS.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ANALISIS/ANALISIS_EXCEL/ITX%20SM.xlsm"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ANALISIS/ANALISIS_EXCEL/GLOBAL/JD%20US.xlsm"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ANALISIS/ANALISIS_EXCEL/GLOBAL/JEN%20GY.xlsm"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ANALISIS/ANALISIS_EXCEL/GLOBAL/KER%20FP.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NALISIS/ANALISIS_EXCEL/AGIL%20SM.xlsm"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ANALISIS/ANALISIS_EXCEL/GLOBAL/KO%20US.xlsm"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ANALISIS/ANALISIS_EXCEL/GLOBAL/KR%20US.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ANALISIS/ANALISIS_EXCEL/GLOBAL/KSPI%20LI.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ANALISIS/ANALISIS_EXCEL/LOW%20US.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ANALISIS/ANALISIS_EXCEL/GLOBAL/LOW%20US.xlsm"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ANALISIS/ANALISIS_EXCEL/GLOBAL/MC%20FP.xlsm"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ANALISIS/ANALISIS_EXCEL/GLOBAL/MCO%20US.xlsm"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ANALISIS/ANALISIS_EXCEL/MSCI%20US.xlsm"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ANALISIS/ANALISIS_EXCEL/GLOBAL/MSCI%20US.xlsm"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ANALISIS/ANALISIS_EXCEL/GLOBAL/MRK%20US.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NALISIS/ANALISIS_EXCEL/GLOBAL/AI%20FP.xlsm"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ANALISIS/ANALISIS_EXCEL/GLOBAL/MSFT%20US.xlsm"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ANALISIS/ANALISIS_EXCEL/GLOBAL/MT%20MI.xlsm"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ANALISIS/ANALISIS_EXCEL/GLOBAL/NOVOB%20DC.xlsm"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ANALISIS/ANALISIS_EXCEL/GLOBAL/ORCL%20US.xlsm"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ANALISIS/ANALISIS_EXCEL/GLOBAL/PANW%20US.xlsm"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ANALISIS/ANALISIS_EXCEL/GLOBAL/PDD%20US.xlsm"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ANALISIS/ANALISIS_EXCEL/GLOBAL/PRX%20NA.xlsm"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ANALISIS/ANALISIS_EXCEL/GLOBAL/RPRX%20US.xlsm"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ANALISIS/ANALISIS_EXCEL/GLOBAL/PYPL%20US.xlsm"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ANALISIS/ANALISIS_EXCEL/REP%20SM.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NALISIS/ANALISIS_EXCEL/GLOBAL/AIR%20FP.xlsm"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ANALISIS/ANALISIS_EXCEL/GLOBAL/ROG%20SW.xlsm"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ANALISIS/ANALISIS_EXCEL/ROVI%20SM.xlsm"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ANALISIS/ANALISIS_EXCEL/GLOBAL/SAN%20FP.xlsm"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ANALISIS/ANALISIS_EXCEL/GLOBAL/SANT%20GY.xlsm"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ANALISIS/ANALISIS_EXCEL/GLOBAL/SAP%20GY.xlsm"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ANALISIS/ANALISIS_EXCEL/SGRE%20SM.xlsm"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ANALISIS/ANALISIS_EXCEL/GLOBAL/SPGI%20US.xlsm"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ANALISIS/ANALISIS_EXCEL/SBUX%20US.xlsm"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ANALISIS/ANALISIS_EXCEL/GLOBAL/SBUX%20US.xlsm"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ANALISIS/ANALISIS_EXCEL/GLOBAL/SMSN%20LI.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NALISIS/ANALISIS_EXCEL/GLOBAL/ALGN%20US.xlsm"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ANALISIS/ANALISIS_EXCEL/GLOBAL/TCEHY%20US.xlsm"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ANALISIS/ANALISIS_EXCEL/TEF%20SM.xlsm"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ANALISIS/ANALISIS_EXCEL/TL5%20SM.xlsm"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ANALISIS/ANALISIS_EXCEL/TLGO%20SM.xlsm"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ANALISIS/ANALISIS_EXCEL/GLOBAL/TSM%20US.xlsm"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ANALISIS/ANALISIS_EXCEL/TUB%20SM.xlsm"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ANALISIS/ANALISIS_EXCEL/VID%20SM.xlsm"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ANALISIS/ANALISIS_EXCEL/GLOBAL/VIPS%20US.xlsm"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ANALISIS/ANALISIS_EXCEL/VIS%20SM.xlsm"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ANALISIS/ANALISIS_EXCEL/GLOBAL/XPEV%20US.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NALISIS/ANALISIS_EXCEL/ALTR%20PL.xlsm"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ANALISIS/ANALISIS_EXCEL/GLOBAL/9984%20JP.xlsm"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ANALISIS/ANALISIS_EXCEL/GLOBAL/NA9%20GY.xlsm"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ANALISIS/ANALISIS_EXCEL/GLOBAL/PUM%20GY.xlsm"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ANALISIS/ANALISIS_EXCEL/GLOBAL/NKE%20US.xlsm"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ANALISIS/ANALISIS_EXCEL/GLOBAL/ADS%20G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Anheuser-Busch InBev SA/NV</v>
          </cell>
          <cell r="C2">
            <v>4.9793754479382696E-2</v>
          </cell>
          <cell r="D2">
            <v>0.38410877798011561</v>
          </cell>
          <cell r="E2">
            <v>0.39220158622251466</v>
          </cell>
          <cell r="F2">
            <v>0.10349583457212251</v>
          </cell>
          <cell r="G2">
            <v>0.75155788966760895</v>
          </cell>
          <cell r="H2">
            <v>3.4993343593495735E-2</v>
          </cell>
          <cell r="I2">
            <v>3.8713993754158169</v>
          </cell>
          <cell r="J2">
            <v>0.11709694284641103</v>
          </cell>
          <cell r="K2">
            <v>0.33883323512080143</v>
          </cell>
          <cell r="L2">
            <v>0.34814629761251914</v>
          </cell>
          <cell r="M2">
            <v>8.8990365337918473E-2</v>
          </cell>
          <cell r="N2">
            <v>0.7485024059707357</v>
          </cell>
          <cell r="O2">
            <v>3.7500818114800265E-2</v>
          </cell>
          <cell r="P2">
            <v>4.3005837123058077</v>
          </cell>
          <cell r="Q2">
            <v>3</v>
          </cell>
          <cell r="R2">
            <v>2</v>
          </cell>
          <cell r="S2">
            <v>2</v>
          </cell>
          <cell r="T2">
            <v>2</v>
          </cell>
          <cell r="U2">
            <v>1</v>
          </cell>
          <cell r="V2">
            <v>3</v>
          </cell>
          <cell r="W2">
            <v>1</v>
          </cell>
          <cell r="X2">
            <v>1</v>
          </cell>
          <cell r="Y2">
            <v>0</v>
          </cell>
          <cell r="Z2">
            <v>1</v>
          </cell>
          <cell r="AA2">
            <v>1</v>
          </cell>
          <cell r="AB2">
            <v>3</v>
          </cell>
          <cell r="AC2">
            <v>1</v>
          </cell>
          <cell r="AD2" t="str">
            <v>Stalwart</v>
          </cell>
          <cell r="AE2" t="str">
            <v>Good</v>
          </cell>
          <cell r="AF2" t="str">
            <v>BELGIUM</v>
          </cell>
          <cell r="AG2" t="str">
            <v>Consumer Staples</v>
          </cell>
          <cell r="AH2" t="str">
            <v>Beverages</v>
          </cell>
          <cell r="AI2" t="str">
            <v>Food, Beverage &amp; Tobacco</v>
          </cell>
          <cell r="AJ2" t="str">
            <v>Good</v>
          </cell>
          <cell r="AK2" t="str">
            <v>High</v>
          </cell>
          <cell r="AL2" t="str">
            <v>Intangible Assets/Brands</v>
          </cell>
          <cell r="AM2" t="str">
            <v>Economies of Scale</v>
          </cell>
          <cell r="AN2">
            <v>0</v>
          </cell>
          <cell r="AO2" t="str">
            <v>Narrow</v>
          </cell>
          <cell r="AP2" t="str">
            <v>Narrowing</v>
          </cell>
          <cell r="AQ2" t="str">
            <v>Slow</v>
          </cell>
          <cell r="AR2">
            <v>0.5</v>
          </cell>
          <cell r="AS2">
            <v>16</v>
          </cell>
          <cell r="AT2">
            <v>40</v>
          </cell>
          <cell r="AU2">
            <v>45</v>
          </cell>
          <cell r="AV2" t="str">
            <v>Tactical</v>
          </cell>
          <cell r="AW2">
            <v>20</v>
          </cell>
          <cell r="AX2">
            <v>13.333333333333334</v>
          </cell>
          <cell r="AY2">
            <v>40</v>
          </cell>
          <cell r="AZ2">
            <v>3</v>
          </cell>
          <cell r="BA2" t="str">
            <v>Empresa líder del sector de las cervezas con marcas de alto prestigio en África y América. Por el otro lado la empresa tiene mucha deuda y las cervezas artesanas han ido ganando espacio en el mercado lo cual ha elevado su precio pero tambien aumentado la competencia</v>
          </cell>
          <cell r="BB2">
            <v>0</v>
          </cell>
          <cell r="BC2">
            <v>0</v>
          </cell>
          <cell r="BD2">
            <v>44643</v>
          </cell>
          <cell r="BE2">
            <v>4.7495682210708114</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Dassault Aviation SA</v>
          </cell>
          <cell r="C2">
            <v>9.6284912336556477E-2</v>
          </cell>
          <cell r="D2">
            <v>0.11584377102615748</v>
          </cell>
          <cell r="E2">
            <v>0.99379470091196864</v>
          </cell>
          <cell r="F2">
            <v>0.93344578694736036</v>
          </cell>
          <cell r="G2">
            <v>-0.28968417854088352</v>
          </cell>
          <cell r="H2">
            <v>3.0830619794880516E-2</v>
          </cell>
          <cell r="I2">
            <v>-7.0172199301245541</v>
          </cell>
          <cell r="J2">
            <v>0.31950753078524419</v>
          </cell>
          <cell r="K2">
            <v>9.5925766301965018E-2</v>
          </cell>
          <cell r="L2">
            <v>1.1246566069140271</v>
          </cell>
          <cell r="M2">
            <v>0.98954105981012896</v>
          </cell>
          <cell r="N2">
            <v>-0.2942108765215104</v>
          </cell>
          <cell r="O2">
            <v>3.5740477305459544E-3</v>
          </cell>
          <cell r="P2">
            <v>-6.8357049447774916</v>
          </cell>
          <cell r="Q2">
            <v>1</v>
          </cell>
          <cell r="R2">
            <v>1</v>
          </cell>
          <cell r="S2">
            <v>1</v>
          </cell>
          <cell r="T2">
            <v>1</v>
          </cell>
          <cell r="U2">
            <v>1</v>
          </cell>
          <cell r="V2">
            <v>3</v>
          </cell>
          <cell r="W2">
            <v>2</v>
          </cell>
          <cell r="X2">
            <v>3</v>
          </cell>
          <cell r="Y2">
            <v>3</v>
          </cell>
          <cell r="Z2">
            <v>3</v>
          </cell>
          <cell r="AA2">
            <v>3</v>
          </cell>
          <cell r="AB2">
            <v>2</v>
          </cell>
          <cell r="AC2">
            <v>2</v>
          </cell>
          <cell r="AD2" t="str">
            <v>Asset Plays</v>
          </cell>
          <cell r="AE2" t="str">
            <v>Excellent</v>
          </cell>
          <cell r="AF2" t="str">
            <v>FRANCE</v>
          </cell>
          <cell r="AG2" t="str">
            <v>Industrials</v>
          </cell>
          <cell r="AH2" t="str">
            <v>Aerospace &amp; Defense</v>
          </cell>
          <cell r="AI2" t="str">
            <v>Capital Goods</v>
          </cell>
          <cell r="AJ2" t="str">
            <v>Strongest</v>
          </cell>
          <cell r="AK2" t="str">
            <v>Low</v>
          </cell>
          <cell r="AL2" t="str">
            <v>Intangible Assets/Licences</v>
          </cell>
          <cell r="AM2" t="str">
            <v>Processes</v>
          </cell>
          <cell r="AN2">
            <v>0</v>
          </cell>
          <cell r="AO2" t="str">
            <v>Wide</v>
          </cell>
          <cell r="AP2" t="str">
            <v>Static</v>
          </cell>
          <cell r="AQ2" t="str">
            <v>Slow</v>
          </cell>
          <cell r="AR2">
            <v>2</v>
          </cell>
          <cell r="AS2">
            <v>20</v>
          </cell>
          <cell r="AT2">
            <v>200</v>
          </cell>
          <cell r="AU2">
            <v>220</v>
          </cell>
          <cell r="AV2" t="str">
            <v>Tactical</v>
          </cell>
          <cell r="AW2">
            <v>100</v>
          </cell>
          <cell r="AX2">
            <v>66.666666666666671</v>
          </cell>
          <cell r="AY2">
            <v>200</v>
          </cell>
          <cell r="AZ2">
            <v>3</v>
          </cell>
          <cell r="BA2" t="str">
            <v>Compañía industrial con dos negocios diferenciados: OEM de aviones de combate Raffale y OEM de jets privados Falcon. El negocio de defensa proporciona estabilidad y el de jets privados es más cíclico. Tiene 4.7B en caja neta y una participación del 25% en Thales (HO FP) que valoramos en 6-6.5B. El negocio core hace unos 6B en ventas de forma normalizada con unos márgenes EBIT del del 8-10%, TAX 25%, FCF margin: 6-7.5%. Valorando a x16 FCF es x1-1,2 ventas. 4.7 caja, 6-6.5B HO FP y 6-7.2B core: 16.5-18.5B de valoración final (200-230 EUR/acción).</v>
          </cell>
          <cell r="BB2">
            <v>0</v>
          </cell>
          <cell r="BC2">
            <v>0</v>
          </cell>
          <cell r="BD2">
            <v>44628</v>
          </cell>
          <cell r="BE2">
            <v>9.3000000000000007</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2">
          <cell r="B2" t="str">
            <v>Amadeus IT Group SA</v>
          </cell>
          <cell r="C2">
            <v>3.3745323571554721E-2</v>
          </cell>
          <cell r="D2">
            <v>0.36281130017627661</v>
          </cell>
          <cell r="E2">
            <v>0.42641095455705685</v>
          </cell>
          <cell r="F2">
            <v>0.18062587156604029</v>
          </cell>
          <cell r="G2">
            <v>0.42149185035320597</v>
          </cell>
          <cell r="H2">
            <v>1.5668073261659161E-2</v>
          </cell>
          <cell r="I2">
            <v>2.4698059185119541</v>
          </cell>
          <cell r="J2">
            <v>0.2281508739650413</v>
          </cell>
          <cell r="K2">
            <v>0.25861423220973784</v>
          </cell>
          <cell r="L2">
            <v>2.6264353774737357E-3</v>
          </cell>
          <cell r="M2">
            <v>1.2412319949196087E-3</v>
          </cell>
          <cell r="N2">
            <v>0.42291802276923884</v>
          </cell>
          <cell r="O2">
            <v>1.7080528197854446E-2</v>
          </cell>
          <cell r="P2">
            <v>4.6105720492396811</v>
          </cell>
          <cell r="Q2">
            <v>2</v>
          </cell>
          <cell r="R2">
            <v>2</v>
          </cell>
          <cell r="S2">
            <v>2</v>
          </cell>
          <cell r="T2">
            <v>2</v>
          </cell>
          <cell r="U2">
            <v>2</v>
          </cell>
          <cell r="V2">
            <v>3</v>
          </cell>
          <cell r="W2">
            <v>3</v>
          </cell>
          <cell r="X2">
            <v>3</v>
          </cell>
          <cell r="Y2">
            <v>2</v>
          </cell>
          <cell r="Z2">
            <v>3</v>
          </cell>
          <cell r="AA2">
            <v>3</v>
          </cell>
          <cell r="AB2">
            <v>3</v>
          </cell>
          <cell r="AC2">
            <v>1</v>
          </cell>
          <cell r="AD2" t="str">
            <v>Stalwart</v>
          </cell>
          <cell r="AE2" t="str">
            <v>Excellent</v>
          </cell>
          <cell r="AF2" t="str">
            <v>SPAIN</v>
          </cell>
          <cell r="AG2" t="str">
            <v>Information Technology</v>
          </cell>
          <cell r="AH2" t="str">
            <v>IT Services</v>
          </cell>
          <cell r="AI2" t="str">
            <v>Software &amp; Services</v>
          </cell>
          <cell r="AJ2" t="str">
            <v>Strongest</v>
          </cell>
          <cell r="AK2" t="str">
            <v>Low</v>
          </cell>
          <cell r="AL2" t="str">
            <v>Network Effects</v>
          </cell>
          <cell r="AM2">
            <v>0</v>
          </cell>
          <cell r="AN2">
            <v>0</v>
          </cell>
          <cell r="AO2" t="str">
            <v>Wide</v>
          </cell>
          <cell r="AP2" t="str">
            <v>Static</v>
          </cell>
          <cell r="AQ2" t="str">
            <v>Yes</v>
          </cell>
          <cell r="AR2">
            <v>4.2</v>
          </cell>
          <cell r="AS2">
            <v>22</v>
          </cell>
          <cell r="AT2">
            <v>70</v>
          </cell>
          <cell r="AU2">
            <v>75</v>
          </cell>
          <cell r="AV2" t="str">
            <v>Strategical</v>
          </cell>
          <cell r="AW2">
            <v>53.846153846153847</v>
          </cell>
          <cell r="AX2">
            <v>46.666666666666664</v>
          </cell>
          <cell r="AY2">
            <v>75</v>
          </cell>
          <cell r="AZ2">
            <v>1</v>
          </cell>
          <cell r="BA2" t="str">
            <v>Compañía estable con crecimiento (aunque no elevado) que es líder mundial en soluciones tecnológicas dentro del sector aviación. Sus clientes son aerolíneas, aeropuertos, hoteles… y les proporciona un servicio crítico e indispensable. Solo hay dos competidores (Sabre y Travelport) que tienen peor posicionamiento estratégico y posición financiera. Después de la crisis que han sufrido por el COVID-19, volverán a hacer 1.6-1.7B en FCF y valorando a x22 por calidad y crecimiento llegamos a un valor de 35-36B o 70-75 euros por acción.</v>
          </cell>
          <cell r="BB2">
            <v>0</v>
          </cell>
          <cell r="BC2">
            <v>0</v>
          </cell>
          <cell r="BD2">
            <v>44804</v>
          </cell>
          <cell r="BE2">
            <v>3.6</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Amazon.com Inc</v>
          </cell>
          <cell r="C2">
            <v>0.25580562602153045</v>
          </cell>
          <cell r="D2">
            <v>9.5717410318530191E-2</v>
          </cell>
          <cell r="E2">
            <v>0.21141460763044609</v>
          </cell>
          <cell r="F2">
            <v>0.17382655453466217</v>
          </cell>
          <cell r="G2">
            <v>-8.2485268594588764E-3</v>
          </cell>
          <cell r="H2">
            <v>1.4370026385144957E-2</v>
          </cell>
          <cell r="I2">
            <v>-0.20477766839122746</v>
          </cell>
          <cell r="J2">
            <v>0.21695366571345676</v>
          </cell>
          <cell r="K2">
            <v>0.14127478066161228</v>
          </cell>
          <cell r="L2">
            <v>0.15633109844605167</v>
          </cell>
          <cell r="M2">
            <v>0.14256162829343205</v>
          </cell>
          <cell r="N2">
            <v>8.9513744576457749E-2</v>
          </cell>
          <cell r="O2">
            <v>1.0285826569325413E-2</v>
          </cell>
          <cell r="P2">
            <v>0.54643384457769606</v>
          </cell>
          <cell r="Q2">
            <v>3</v>
          </cell>
          <cell r="R2">
            <v>3</v>
          </cell>
          <cell r="S2">
            <v>1</v>
          </cell>
          <cell r="T2">
            <v>2</v>
          </cell>
          <cell r="U2">
            <v>3</v>
          </cell>
          <cell r="V2">
            <v>3</v>
          </cell>
          <cell r="W2">
            <v>1</v>
          </cell>
          <cell r="X2">
            <v>2</v>
          </cell>
          <cell r="Y2">
            <v>2</v>
          </cell>
          <cell r="Z2">
            <v>3</v>
          </cell>
          <cell r="AA2">
            <v>3</v>
          </cell>
          <cell r="AB2">
            <v>3</v>
          </cell>
          <cell r="AC2">
            <v>3</v>
          </cell>
          <cell r="AD2" t="str">
            <v>Fast Grower</v>
          </cell>
          <cell r="AE2" t="str">
            <v>Excellent</v>
          </cell>
          <cell r="AF2" t="str">
            <v>UNITED STATES</v>
          </cell>
          <cell r="AG2" t="str">
            <v>Consumer Discretionary</v>
          </cell>
          <cell r="AH2" t="str">
            <v>Internet &amp; Direct Marketing Re</v>
          </cell>
          <cell r="AI2" t="str">
            <v>Retailing</v>
          </cell>
          <cell r="AJ2" t="str">
            <v>Strongest</v>
          </cell>
          <cell r="AK2" t="str">
            <v>Low</v>
          </cell>
          <cell r="AL2" t="str">
            <v>Economies of Scale</v>
          </cell>
          <cell r="AM2" t="str">
            <v>Switching Costs</v>
          </cell>
          <cell r="AN2" t="str">
            <v>Network Effects</v>
          </cell>
          <cell r="AO2" t="str">
            <v>Wide</v>
          </cell>
          <cell r="AP2" t="str">
            <v>Widing</v>
          </cell>
          <cell r="AQ2" t="str">
            <v>Fast</v>
          </cell>
          <cell r="AR2">
            <v>4</v>
          </cell>
          <cell r="AS2">
            <v>0</v>
          </cell>
          <cell r="AT2">
            <v>210</v>
          </cell>
          <cell r="AU2">
            <v>240</v>
          </cell>
          <cell r="AV2" t="str">
            <v>Strategical</v>
          </cell>
          <cell r="AW2">
            <v>161.53846153846152</v>
          </cell>
          <cell r="AX2">
            <v>140</v>
          </cell>
          <cell r="AY2">
            <v>240</v>
          </cell>
          <cell r="AZ2">
            <v>3</v>
          </cell>
          <cell r="BA2" t="str">
            <v>Valorando a x22 FCF por calidad y crecimiento, con un margen FCF normalizado del 15% significa aplicar aproximadamente un múltiplo de x3 ventas normalizadas. Con el crecimiento tan fuerte que tiene Amazon, esto significa x4 ventas NTM. En 2022 estimamos unas ventas de 550-600 B, lo que implica un rango de valoración de 2.2-2.4B (210-240 USD/acción).</v>
          </cell>
          <cell r="BB2">
            <v>0</v>
          </cell>
          <cell r="BC2">
            <v>0</v>
          </cell>
          <cell r="BD2">
            <v>44722</v>
          </cell>
          <cell r="BE2">
            <v>11</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Apple Inc</v>
          </cell>
          <cell r="C2">
            <v>0.10582026057379022</v>
          </cell>
          <cell r="D2">
            <v>0.32406782725358668</v>
          </cell>
          <cell r="E2">
            <v>-5.3638379391864346</v>
          </cell>
          <cell r="F2">
            <v>-6.6399111963267572</v>
          </cell>
          <cell r="G2">
            <v>-0.42318727597278433</v>
          </cell>
          <cell r="H2">
            <v>-4.0079146019512804E-2</v>
          </cell>
          <cell r="I2">
            <v>-1.6519006268954755</v>
          </cell>
          <cell r="J2">
            <v>0.33259384733074704</v>
          </cell>
          <cell r="K2">
            <v>0.33331693168988868</v>
          </cell>
          <cell r="L2">
            <v>11.977682497801231</v>
          </cell>
          <cell r="M2">
            <v>11.977682497801231</v>
          </cell>
          <cell r="N2">
            <v>-0.15382818331519479</v>
          </cell>
          <cell r="O2">
            <v>-2.2903412377096588E-2</v>
          </cell>
          <cell r="P2">
            <v>-0.44281695685335387</v>
          </cell>
          <cell r="Q2">
            <v>3</v>
          </cell>
          <cell r="R2">
            <v>1</v>
          </cell>
          <cell r="S2">
            <v>3</v>
          </cell>
          <cell r="T2">
            <v>2</v>
          </cell>
          <cell r="U2">
            <v>2</v>
          </cell>
          <cell r="V2">
            <v>3</v>
          </cell>
          <cell r="W2">
            <v>2</v>
          </cell>
          <cell r="X2">
            <v>3</v>
          </cell>
          <cell r="Y2">
            <v>3</v>
          </cell>
          <cell r="Z2">
            <v>3</v>
          </cell>
          <cell r="AA2">
            <v>3</v>
          </cell>
          <cell r="AB2">
            <v>3</v>
          </cell>
          <cell r="AC2">
            <v>3</v>
          </cell>
          <cell r="AD2" t="str">
            <v>Stalwart</v>
          </cell>
          <cell r="AE2" t="str">
            <v>Excellent</v>
          </cell>
          <cell r="AF2" t="str">
            <v>UNITED STATES</v>
          </cell>
          <cell r="AG2" t="str">
            <v>Information Technology</v>
          </cell>
          <cell r="AH2" t="str">
            <v>Technology Hardware, Storage &amp;</v>
          </cell>
          <cell r="AI2" t="str">
            <v>Technology Hardware &amp; Equipmen</v>
          </cell>
          <cell r="AJ2" t="str">
            <v>Strongest</v>
          </cell>
          <cell r="AK2" t="str">
            <v>Low</v>
          </cell>
          <cell r="AL2" t="str">
            <v>Intangible Assets/Brands</v>
          </cell>
          <cell r="AM2" t="str">
            <v>Switching Costs</v>
          </cell>
          <cell r="AN2" t="str">
            <v>Network Effects</v>
          </cell>
          <cell r="AO2" t="str">
            <v>Wide</v>
          </cell>
          <cell r="AP2" t="str">
            <v>Widing</v>
          </cell>
          <cell r="AQ2" t="str">
            <v>Yes</v>
          </cell>
          <cell r="AR2">
            <v>5.5</v>
          </cell>
          <cell r="AS2">
            <v>24</v>
          </cell>
          <cell r="AT2">
            <v>160</v>
          </cell>
          <cell r="AU2">
            <v>180</v>
          </cell>
          <cell r="AV2" t="str">
            <v>Strategical</v>
          </cell>
          <cell r="AW2">
            <v>123.07692307692307</v>
          </cell>
          <cell r="AX2">
            <v>106.66666666666667</v>
          </cell>
          <cell r="AY2">
            <v>180</v>
          </cell>
          <cell r="AZ2">
            <v>2</v>
          </cell>
          <cell r="BA2" t="str">
            <v>Compañía de alta calidad con grandes ventajas competitivas sostenibles. En los últimos años ha experimentado un crecimiento muy fuerte en la división de servicios, que ya representa 1/3 del gross profit y tiene unos márgenes mucho más elevados que la división de hardware. Prevemos que esta tendencia continúe y el ecosistema cerrado de Apple se siga reforzando a través de su círculo virtuoso. Esperamos unos 120-130B en FCF para 2025 y valoramos a x22 FCF normalizado por calidad: 2,6-2,9T, que son 160-180 USD/acción.</v>
          </cell>
          <cell r="BB2">
            <v>0</v>
          </cell>
          <cell r="BC2">
            <v>0</v>
          </cell>
          <cell r="BD2">
            <v>44614</v>
          </cell>
          <cell r="BE2">
            <v>7.7</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Applus Services SA</v>
          </cell>
          <cell r="C2">
            <v>5.1895745353146255E-2</v>
          </cell>
          <cell r="D2">
            <v>0.13048191284400829</v>
          </cell>
          <cell r="E2">
            <v>0.12482389310181218</v>
          </cell>
          <cell r="F2">
            <v>7.1327451202483433E-2</v>
          </cell>
          <cell r="G2">
            <v>0.46062046694701075</v>
          </cell>
          <cell r="H2">
            <v>5.8343049291748484E-3</v>
          </cell>
          <cell r="I2">
            <v>3.4517043221117225</v>
          </cell>
          <cell r="J2">
            <v>0.14068440576420094</v>
          </cell>
          <cell r="K2">
            <v>0.16099656338047194</v>
          </cell>
          <cell r="L2">
            <v>0.1612127870985077</v>
          </cell>
          <cell r="M2">
            <v>8.202477297306808E-2</v>
          </cell>
          <cell r="N2">
            <v>0.51321190159271601</v>
          </cell>
          <cell r="O2">
            <v>7.5782417754852822E-3</v>
          </cell>
          <cell r="P2">
            <v>2.8359797238245061</v>
          </cell>
          <cell r="Q2">
            <v>2</v>
          </cell>
          <cell r="R2">
            <v>1</v>
          </cell>
          <cell r="S2">
            <v>1</v>
          </cell>
          <cell r="T2">
            <v>2</v>
          </cell>
          <cell r="U2">
            <v>1</v>
          </cell>
          <cell r="V2">
            <v>1</v>
          </cell>
          <cell r="W2">
            <v>2</v>
          </cell>
          <cell r="X2">
            <v>1</v>
          </cell>
          <cell r="Y2">
            <v>1</v>
          </cell>
          <cell r="Z2">
            <v>2</v>
          </cell>
          <cell r="AA2">
            <v>2</v>
          </cell>
          <cell r="AB2">
            <v>1</v>
          </cell>
          <cell r="AC2">
            <v>1</v>
          </cell>
          <cell r="AD2" t="str">
            <v>Stalwart</v>
          </cell>
          <cell r="AE2" t="str">
            <v>Good</v>
          </cell>
          <cell r="AF2" t="str">
            <v>SPAIN</v>
          </cell>
          <cell r="AG2" t="str">
            <v>Industrials</v>
          </cell>
          <cell r="AH2" t="str">
            <v>Professional Services</v>
          </cell>
          <cell r="AI2" t="str">
            <v>Commercial &amp; Professional Serv</v>
          </cell>
          <cell r="AJ2" t="str">
            <v>Good</v>
          </cell>
          <cell r="AK2" t="str">
            <v>Low</v>
          </cell>
          <cell r="AL2" t="str">
            <v>Processes</v>
          </cell>
          <cell r="AM2">
            <v>0</v>
          </cell>
          <cell r="AN2">
            <v>0</v>
          </cell>
          <cell r="AO2" t="str">
            <v>Narrow</v>
          </cell>
          <cell r="AP2" t="str">
            <v>Static</v>
          </cell>
          <cell r="AQ2" t="str">
            <v>No</v>
          </cell>
          <cell r="AR2">
            <v>1.2</v>
          </cell>
          <cell r="AS2">
            <v>15</v>
          </cell>
          <cell r="AT2">
            <v>14</v>
          </cell>
          <cell r="AU2">
            <v>17</v>
          </cell>
          <cell r="AV2" t="str">
            <v>Tactical</v>
          </cell>
          <cell r="AW2">
            <v>7</v>
          </cell>
          <cell r="AX2">
            <v>4.666666666666667</v>
          </cell>
          <cell r="AY2">
            <v>14</v>
          </cell>
          <cell r="AZ2">
            <v>1</v>
          </cell>
          <cell r="BA2" t="str">
            <v>Compañía estable y de ingresos muy recurrentes, sin crecimiento, en un sector consolidado y donde es uno de los players principales. El principal problema es el capital allocation del management, que están haciendo adquisiciones cuando deberían recomprar acciones. La modelización es muy sencilla porque no hay crecimiento y el margen FCF es estable en entornos del 8% (EBITDA 14%, CapEx e Intereses 3%, TAX 25%). Valoramos a 15 veces FCF, que implica x1,2 ventas. Para los años 2022-23 y en adelante, normalizamos unas ventas de 1,8-2 B y llegamos a una valoración de 2,1-2,4B, que se corresponden con 14-17 euros por acción.</v>
          </cell>
          <cell r="BB2">
            <v>0</v>
          </cell>
          <cell r="BC2">
            <v>0</v>
          </cell>
          <cell r="BD2">
            <v>44844</v>
          </cell>
          <cell r="BE2">
            <v>1.1000000000000001</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Boeing Co/The</v>
          </cell>
          <cell r="C2">
            <v>-2.125709695750079E-2</v>
          </cell>
          <cell r="D2">
            <v>7.3620449600026741E-2</v>
          </cell>
          <cell r="E2">
            <v>1.7977199649225371</v>
          </cell>
          <cell r="F2">
            <v>0.54290853315383514</v>
          </cell>
          <cell r="G2">
            <v>6.4000263734516699E-2</v>
          </cell>
          <cell r="H2">
            <v>3.477496304763722E-2</v>
          </cell>
          <cell r="I2">
            <v>-9.3212565225258712E-2</v>
          </cell>
          <cell r="J2">
            <v>7.0979057051480554E-2</v>
          </cell>
          <cell r="K2">
            <v>2.7245287865651991E-2</v>
          </cell>
          <cell r="L2">
            <v>-3.6811014011619389E-2</v>
          </cell>
          <cell r="M2">
            <v>-2.6408882350880881E-2</v>
          </cell>
          <cell r="N2">
            <v>0.33258483798779925</v>
          </cell>
          <cell r="O2">
            <v>4.4969064905015003E-2</v>
          </cell>
          <cell r="P2">
            <v>25.572775486152032</v>
          </cell>
          <cell r="Q2">
            <v>1</v>
          </cell>
          <cell r="R2">
            <v>1</v>
          </cell>
          <cell r="S2">
            <v>1</v>
          </cell>
          <cell r="T2">
            <v>2</v>
          </cell>
          <cell r="U2">
            <v>1</v>
          </cell>
          <cell r="V2">
            <v>3</v>
          </cell>
          <cell r="W2">
            <v>3</v>
          </cell>
          <cell r="X2">
            <v>3</v>
          </cell>
          <cell r="Y2">
            <v>1</v>
          </cell>
          <cell r="Z2">
            <v>2</v>
          </cell>
          <cell r="AA2">
            <v>2</v>
          </cell>
          <cell r="AB2">
            <v>3</v>
          </cell>
          <cell r="AC2">
            <v>3</v>
          </cell>
          <cell r="AD2" t="str">
            <v>Turnaround</v>
          </cell>
          <cell r="AE2" t="str">
            <v>Excellent</v>
          </cell>
          <cell r="AF2" t="str">
            <v>UNITED STATES</v>
          </cell>
          <cell r="AG2" t="str">
            <v>Industrials</v>
          </cell>
          <cell r="AH2" t="str">
            <v>Aerospace &amp; Defense</v>
          </cell>
          <cell r="AI2" t="str">
            <v>Capital Goods</v>
          </cell>
          <cell r="AJ2" t="str">
            <v>Strongest</v>
          </cell>
          <cell r="AK2" t="str">
            <v>Low</v>
          </cell>
          <cell r="AL2" t="str">
            <v>Economies of Scale</v>
          </cell>
          <cell r="AM2" t="str">
            <v>Intangible Assets/Licences</v>
          </cell>
          <cell r="AN2" t="str">
            <v>Network Effects</v>
          </cell>
          <cell r="AO2" t="str">
            <v>Wide</v>
          </cell>
          <cell r="AP2" t="str">
            <v>Static</v>
          </cell>
          <cell r="AQ2" t="str">
            <v>Slow</v>
          </cell>
          <cell r="AR2">
            <v>1.5</v>
          </cell>
          <cell r="AS2">
            <v>26</v>
          </cell>
          <cell r="AT2">
            <v>270</v>
          </cell>
          <cell r="AU2">
            <v>300</v>
          </cell>
          <cell r="AV2" t="str">
            <v>Strategical</v>
          </cell>
          <cell r="AW2">
            <v>207.69230769230768</v>
          </cell>
          <cell r="AX2">
            <v>180</v>
          </cell>
          <cell r="AY2">
            <v>300</v>
          </cell>
          <cell r="AZ2">
            <v>2</v>
          </cell>
          <cell r="BA2" t="str">
            <v>Compañía líder mundial en fabricación de vehículos aeroespaciales. Tiene tres divisiones con 1/3 ventas cada uno: Comercial (forma un duopolio junto con Airbus), Defensa (vende principalmente a países OTAN con un backlog &gt;x2 ventas anuales) y Servicios (recurrencia en mantenimientos). Ha tenido problemas temporales de negocio por los problemas con 737 MAX y Covid-19. La tesis de inversión es que vuelve a los resultados financieros previos a estas crisis (ahora tiene deuda, pero controlada). Generando unas ventas de 100B anuales, con un margen neto del alrededor del 6%, una conversión en flujo de caja del 120% (7-7,5B de FCF), y valorando a x22-24 FCF por calidad llegamos a una valoración de 160-180B USD (270-300 USD/acción).</v>
          </cell>
          <cell r="BB2" t="str">
            <v>Aumento del riesgo de ampliación de capital</v>
          </cell>
          <cell r="BC2">
            <v>0</v>
          </cell>
          <cell r="BD2">
            <v>44614</v>
          </cell>
          <cell r="BE2">
            <v>12.5</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2">
          <cell r="B2" t="str">
            <v>Alibaba Group Holding Ltd</v>
          </cell>
          <cell r="C2">
            <v>0.42968492121654223</v>
          </cell>
          <cell r="D2">
            <v>0.33092718560256484</v>
          </cell>
          <cell r="E2">
            <v>0.43914046180563188</v>
          </cell>
          <cell r="F2">
            <v>0.20210141635203219</v>
          </cell>
          <cell r="G2">
            <v>-0.26835710972510224</v>
          </cell>
          <cell r="H2">
            <v>0</v>
          </cell>
          <cell r="I2">
            <v>-2.0815346250008941</v>
          </cell>
          <cell r="J2">
            <v>0.25474578086089017</v>
          </cell>
          <cell r="K2">
            <v>0.2529253442305483</v>
          </cell>
          <cell r="L2">
            <v>0.49868191746204749</v>
          </cell>
          <cell r="M2">
            <v>0.26693470064660679</v>
          </cell>
          <cell r="N2">
            <v>-0.35210999935482612</v>
          </cell>
          <cell r="O2">
            <v>0</v>
          </cell>
          <cell r="P2">
            <v>-2.3551620681628451</v>
          </cell>
          <cell r="Q2">
            <v>2</v>
          </cell>
          <cell r="R2">
            <v>2</v>
          </cell>
          <cell r="S2">
            <v>1</v>
          </cell>
          <cell r="T2">
            <v>1</v>
          </cell>
          <cell r="U2">
            <v>0</v>
          </cell>
          <cell r="V2">
            <v>3</v>
          </cell>
          <cell r="W2">
            <v>1</v>
          </cell>
          <cell r="X2">
            <v>3</v>
          </cell>
          <cell r="Y2">
            <v>3</v>
          </cell>
          <cell r="Z2">
            <v>3</v>
          </cell>
          <cell r="AA2">
            <v>3</v>
          </cell>
          <cell r="AB2">
            <v>2</v>
          </cell>
          <cell r="AC2">
            <v>1</v>
          </cell>
          <cell r="AD2" t="str">
            <v>Fast Grower</v>
          </cell>
          <cell r="AE2" t="str">
            <v>Good</v>
          </cell>
          <cell r="AF2" t="str">
            <v>CHINA</v>
          </cell>
          <cell r="AG2" t="str">
            <v>Consumer Discretionary</v>
          </cell>
          <cell r="AH2" t="str">
            <v>Internet &amp; Direct Marketing Re</v>
          </cell>
          <cell r="AI2" t="str">
            <v>Retailing</v>
          </cell>
          <cell r="AJ2" t="str">
            <v>Strongest</v>
          </cell>
          <cell r="AK2" t="str">
            <v>Medium</v>
          </cell>
          <cell r="AL2" t="str">
            <v>Economies of Scale</v>
          </cell>
          <cell r="AM2" t="str">
            <v>Network Effects</v>
          </cell>
          <cell r="AN2">
            <v>0</v>
          </cell>
          <cell r="AO2" t="str">
            <v>Wide</v>
          </cell>
          <cell r="AP2" t="str">
            <v>Narrowing</v>
          </cell>
          <cell r="AQ2" t="str">
            <v>Yes</v>
          </cell>
          <cell r="AR2">
            <v>0</v>
          </cell>
          <cell r="AS2">
            <v>0</v>
          </cell>
          <cell r="AT2">
            <v>160</v>
          </cell>
          <cell r="AU2">
            <v>180</v>
          </cell>
          <cell r="AV2" t="str">
            <v>Strategical</v>
          </cell>
          <cell r="AW2">
            <v>123.07692307692307</v>
          </cell>
          <cell r="AX2">
            <v>106.66666666666667</v>
          </cell>
          <cell r="AY2">
            <v>180</v>
          </cell>
          <cell r="AZ2">
            <v>1</v>
          </cell>
          <cell r="BA2" t="str">
            <v xml:space="preserve">Suponemos un escenario conservador en el que la compañía no logra recuperar márgenes por competencia y normalizamos unos 160-180 B en ventas y 24-27B de beneficio neto (15% margin) a 2025. Aplicando un múltiplo conservador de x15 por ser China y sumando los 65B de caja neta llegamos a una valoración de 420-470B (180-200$/acción). Todo expresado en USD excepto "per share". </v>
          </cell>
          <cell r="BB2">
            <v>0</v>
          </cell>
          <cell r="BC2">
            <v>0</v>
          </cell>
          <cell r="BD2">
            <v>44804</v>
          </cell>
          <cell r="BE2">
            <v>10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Booking Holdings Inc</v>
          </cell>
          <cell r="C2">
            <v>0.13531621921887071</v>
          </cell>
          <cell r="D2">
            <v>0.35280561819953332</v>
          </cell>
          <cell r="E2">
            <v>8.0955703449439902</v>
          </cell>
          <cell r="F2">
            <v>1.1367676072839732</v>
          </cell>
          <cell r="G2">
            <v>-0.33353634685250516</v>
          </cell>
          <cell r="H2">
            <v>0.10499285042685824</v>
          </cell>
          <cell r="I2">
            <v>-1.4295229609517452</v>
          </cell>
          <cell r="J2">
            <v>0.61241907004120066</v>
          </cell>
          <cell r="K2">
            <v>0.28399342945793027</v>
          </cell>
          <cell r="L2">
            <v>6.533854166666667</v>
          </cell>
          <cell r="M2">
            <v>0.76704371751757872</v>
          </cell>
          <cell r="N2">
            <v>-0.14006938421509108</v>
          </cell>
          <cell r="O2">
            <v>3.8568829593693149E-2</v>
          </cell>
          <cell r="P2">
            <v>-0.93412596401028281</v>
          </cell>
          <cell r="Q2">
            <v>2</v>
          </cell>
          <cell r="R2">
            <v>2</v>
          </cell>
          <cell r="S2">
            <v>3</v>
          </cell>
          <cell r="T2">
            <v>2</v>
          </cell>
          <cell r="U2">
            <v>1</v>
          </cell>
          <cell r="V2">
            <v>3</v>
          </cell>
          <cell r="W2">
            <v>3</v>
          </cell>
          <cell r="X2">
            <v>3</v>
          </cell>
          <cell r="Y2">
            <v>3</v>
          </cell>
          <cell r="Z2">
            <v>3</v>
          </cell>
          <cell r="AA2">
            <v>3</v>
          </cell>
          <cell r="AB2">
            <v>3</v>
          </cell>
          <cell r="AC2">
            <v>2</v>
          </cell>
          <cell r="AD2" t="str">
            <v>Fast Grower</v>
          </cell>
          <cell r="AE2" t="str">
            <v>Good</v>
          </cell>
          <cell r="AF2" t="str">
            <v>UNITED STATES</v>
          </cell>
          <cell r="AG2" t="str">
            <v>Consumer Discretionary</v>
          </cell>
          <cell r="AH2" t="str">
            <v>Hotels, Restaurants &amp; Leisure</v>
          </cell>
          <cell r="AI2" t="str">
            <v>Consumer Services</v>
          </cell>
          <cell r="AJ2" t="str">
            <v>Strongest</v>
          </cell>
          <cell r="AK2" t="str">
            <v>Medium</v>
          </cell>
          <cell r="AL2" t="str">
            <v>Network Effects</v>
          </cell>
          <cell r="AM2">
            <v>0</v>
          </cell>
          <cell r="AN2">
            <v>0</v>
          </cell>
          <cell r="AO2" t="str">
            <v>Narrow</v>
          </cell>
          <cell r="AP2" t="str">
            <v>Narrowing</v>
          </cell>
          <cell r="AQ2" t="str">
            <v>Fast</v>
          </cell>
          <cell r="AR2">
            <v>7</v>
          </cell>
          <cell r="AS2">
            <v>24</v>
          </cell>
          <cell r="AT2">
            <v>2300</v>
          </cell>
          <cell r="AU2">
            <v>2700</v>
          </cell>
          <cell r="AV2" t="str">
            <v>Strategical</v>
          </cell>
          <cell r="AW2">
            <v>1769.2307692307693</v>
          </cell>
          <cell r="AX2">
            <v>1533.3333333333333</v>
          </cell>
          <cell r="AY2">
            <v>2700</v>
          </cell>
          <cell r="AZ2">
            <v>1</v>
          </cell>
          <cell r="BA2" t="str">
            <v>Normalizamos un márgen FCF del 30% en línea con la media histórica. Si vuelven a realizar unas ventas de 16-18B, esto significa un FCF de 4.8-5.4B. Aplicando un múltiplo de 20 por calidad y crecimiento, llegamos a una valoración de 95-110B (2.300-2.700 USD/Share).</v>
          </cell>
          <cell r="BB2">
            <v>0</v>
          </cell>
          <cell r="BC2">
            <v>0</v>
          </cell>
          <cell r="BD2">
            <v>44623</v>
          </cell>
          <cell r="BE2">
            <v>125</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Berkshire Hathaway Inc</v>
          </cell>
          <cell r="C2">
            <v>6.4316754941340176E-2</v>
          </cell>
          <cell r="D2">
            <v>0.1722969214956476</v>
          </cell>
          <cell r="E2">
            <v>0.87024014704974606</v>
          </cell>
          <cell r="F2">
            <v>0.27735568108600978</v>
          </cell>
          <cell r="G2">
            <v>-0.36923767468669372</v>
          </cell>
          <cell r="H2">
            <v>1.4413039715265447E-2</v>
          </cell>
          <cell r="I2">
            <v>-5.8321071407590086</v>
          </cell>
          <cell r="J2">
            <v>0.12457333713494356</v>
          </cell>
          <cell r="K2">
            <v>0.1766892728609307</v>
          </cell>
          <cell r="L2">
            <v>1.2611007226614983</v>
          </cell>
          <cell r="M2">
            <v>0.35603528504377285</v>
          </cell>
          <cell r="N2">
            <v>-0.4655778164760444</v>
          </cell>
          <cell r="O2">
            <v>3.4984444835769332E-2</v>
          </cell>
          <cell r="P2">
            <v>-8.4454683569266571</v>
          </cell>
          <cell r="Q2">
            <v>3</v>
          </cell>
          <cell r="R2">
            <v>1</v>
          </cell>
          <cell r="S2">
            <v>1</v>
          </cell>
          <cell r="T2">
            <v>3</v>
          </cell>
          <cell r="U2">
            <v>1</v>
          </cell>
          <cell r="V2">
            <v>3</v>
          </cell>
          <cell r="W2">
            <v>1</v>
          </cell>
          <cell r="X2">
            <v>3</v>
          </cell>
          <cell r="Y2">
            <v>3</v>
          </cell>
          <cell r="Z2">
            <v>3</v>
          </cell>
          <cell r="AA2">
            <v>3</v>
          </cell>
          <cell r="AB2">
            <v>2</v>
          </cell>
          <cell r="AC2">
            <v>3</v>
          </cell>
          <cell r="AD2" t="str">
            <v>Asset Plays</v>
          </cell>
          <cell r="AE2" t="str">
            <v>Excellent</v>
          </cell>
          <cell r="AF2" t="str">
            <v>UNITED STATES</v>
          </cell>
          <cell r="AG2" t="str">
            <v>Financials</v>
          </cell>
          <cell r="AH2" t="str">
            <v>Diversified Financial Services</v>
          </cell>
          <cell r="AI2" t="str">
            <v>Diversified Financials</v>
          </cell>
          <cell r="AJ2" t="str">
            <v>Strongest</v>
          </cell>
          <cell r="AK2" t="str">
            <v>Low</v>
          </cell>
          <cell r="AL2" t="str">
            <v>Economies of Scale</v>
          </cell>
          <cell r="AM2" t="str">
            <v>Unique Assets</v>
          </cell>
          <cell r="AN2">
            <v>0</v>
          </cell>
          <cell r="AO2" t="str">
            <v>Wide</v>
          </cell>
          <cell r="AP2" t="str">
            <v>Widing</v>
          </cell>
          <cell r="AQ2" t="str">
            <v>Yes</v>
          </cell>
          <cell r="AR2">
            <v>0</v>
          </cell>
          <cell r="AS2">
            <v>0</v>
          </cell>
          <cell r="AT2">
            <v>440</v>
          </cell>
          <cell r="AU2">
            <v>500</v>
          </cell>
          <cell r="AV2" t="str">
            <v>Strategical</v>
          </cell>
          <cell r="AW2">
            <v>338.46153846153845</v>
          </cell>
          <cell r="AX2">
            <v>293.33333333333331</v>
          </cell>
          <cell r="AY2">
            <v>500</v>
          </cell>
          <cell r="AZ2">
            <v>3</v>
          </cell>
          <cell r="BA2" t="str">
            <v>Valorando la compañía a 20 veces beneficios por calidad y normalizando unos beneficios de 30B, llegamos a una valoración de 970B (440$/acción) después de sumar los 370B de caja neta. Por suma de partes: Stocks 300B, BHE 70B, Burlington 200B, Negocios Consolidados 180B, Cash 370B = 1,1T (500$/acción).</v>
          </cell>
          <cell r="BB2">
            <v>0</v>
          </cell>
          <cell r="BC2">
            <v>0</v>
          </cell>
          <cell r="BD2">
            <v>44620</v>
          </cell>
          <cell r="BE2">
            <v>14</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Construcciones y Auxiliar de Ferrocarriles SA</v>
          </cell>
          <cell r="C2">
            <v>6.5019314336817874E-2</v>
          </cell>
          <cell r="D2">
            <v>0.11121872886167131</v>
          </cell>
          <cell r="E2">
            <v>0.1272561268854597</v>
          </cell>
          <cell r="F2">
            <v>0.12348959298040919</v>
          </cell>
          <cell r="G2">
            <v>0.13105245789826747</v>
          </cell>
          <cell r="H2">
            <v>0</v>
          </cell>
          <cell r="I2">
            <v>2.2725958318415707</v>
          </cell>
          <cell r="J2">
            <v>6.3448379403731492E-2</v>
          </cell>
          <cell r="K2">
            <v>7.2970151371670011E-2</v>
          </cell>
          <cell r="L2">
            <v>0.1167001928274839</v>
          </cell>
          <cell r="M2">
            <v>0.10536359389085928</v>
          </cell>
          <cell r="N2">
            <v>0.10553315901254892</v>
          </cell>
          <cell r="O2">
            <v>0</v>
          </cell>
          <cell r="P2">
            <v>2.0814771453233991</v>
          </cell>
          <cell r="Q2">
            <v>2</v>
          </cell>
          <cell r="R2">
            <v>1</v>
          </cell>
          <cell r="S2">
            <v>1</v>
          </cell>
          <cell r="T2">
            <v>1</v>
          </cell>
          <cell r="U2">
            <v>1</v>
          </cell>
          <cell r="V2">
            <v>1</v>
          </cell>
          <cell r="W2">
            <v>1</v>
          </cell>
          <cell r="X2">
            <v>1</v>
          </cell>
          <cell r="Y2">
            <v>2</v>
          </cell>
          <cell r="Z2">
            <v>2</v>
          </cell>
          <cell r="AA2">
            <v>2</v>
          </cell>
          <cell r="AB2">
            <v>1</v>
          </cell>
          <cell r="AC2">
            <v>2</v>
          </cell>
          <cell r="AD2" t="str">
            <v>Stalwart</v>
          </cell>
          <cell r="AE2" t="str">
            <v>Good</v>
          </cell>
          <cell r="AF2" t="str">
            <v>SPAIN</v>
          </cell>
          <cell r="AG2" t="str">
            <v>Industrials</v>
          </cell>
          <cell r="AH2" t="str">
            <v>Machinery</v>
          </cell>
          <cell r="AI2" t="str">
            <v>Capital Goods</v>
          </cell>
          <cell r="AJ2" t="str">
            <v>Good</v>
          </cell>
          <cell r="AK2" t="str">
            <v>Low</v>
          </cell>
          <cell r="AL2" t="str">
            <v>Processes</v>
          </cell>
          <cell r="AM2">
            <v>0</v>
          </cell>
          <cell r="AN2">
            <v>0</v>
          </cell>
          <cell r="AO2" t="str">
            <v>Narrow</v>
          </cell>
          <cell r="AP2" t="str">
            <v>Static</v>
          </cell>
          <cell r="AQ2" t="str">
            <v>Slow</v>
          </cell>
          <cell r="AR2">
            <v>0.8</v>
          </cell>
          <cell r="AS2">
            <v>15</v>
          </cell>
          <cell r="AT2">
            <v>60</v>
          </cell>
          <cell r="AU2">
            <v>80</v>
          </cell>
          <cell r="AV2" t="str">
            <v>Strategical</v>
          </cell>
          <cell r="AW2">
            <v>46.153846153846153</v>
          </cell>
          <cell r="AX2">
            <v>40</v>
          </cell>
          <cell r="AY2">
            <v>80</v>
          </cell>
          <cell r="AZ2">
            <v>2</v>
          </cell>
          <cell r="BA2" t="str">
            <v>Compañía de producción y mantenimiento de vehículos ferroviarios (2/3 ventas), con una línea de negocio importante en autobuses eléctricos (Solaris), donde es líder europeo con cuota de mercado superior al 20% (1/3 ventas). Tiene un backlog &gt;x3 ventas anuales. Cuando ataca un proyecto, miran la rentabilidad total y normalmente el gran negocio lo consiguen con el mantenimiento; esto hace que los márgenes consolidados sufran en épocas de crecimiento. Muy diversificado geográficamente. Hay players más grandes en el sector, pero CAF está entre los mejores en desarrollo tecnológico y cultura empresarial. Sus clientes son entidades públicas y se beneficiará de forma significativa de proyectos verdes. La clave de la tesis está en la recuperación del margen después de esta etapa de crecimiento (con posibles catalizadores por M&amp;A o IPO de Solaris). Si recupera margen EBIT en 7-8%, llegamos a un margen neto de 5-6%. Valorando a PER 15 tenemos una valoración de 2.2B-2.8B para unas ventas normalizadas de 3.0B-3.1B; lo que se traduce en un rango de valoración 60-80 euros por acción.</v>
          </cell>
          <cell r="BB2">
            <v>0</v>
          </cell>
          <cell r="BC2">
            <v>0</v>
          </cell>
          <cell r="BD2">
            <v>44515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ACS Actividades de Construccion y Servicios SA</v>
          </cell>
          <cell r="C2">
            <v>3.0310158019307316E-2</v>
          </cell>
          <cell r="D2">
            <v>6.1675602092929903E-2</v>
          </cell>
          <cell r="E2">
            <v>0.21783102638208529</v>
          </cell>
          <cell r="F2">
            <v>0.14490633873344966</v>
          </cell>
          <cell r="G2">
            <v>8.6234571185744929E-2</v>
          </cell>
          <cell r="H2">
            <v>0</v>
          </cell>
          <cell r="I2">
            <v>1.5545871847132697</v>
          </cell>
          <cell r="J2">
            <v>-0.10529156628924985</v>
          </cell>
          <cell r="K2">
            <v>3.1168157086643878E-2</v>
          </cell>
          <cell r="L2">
            <v>3.0944219694775451E-2</v>
          </cell>
          <cell r="M2">
            <v>1.7840339477915156E-2</v>
          </cell>
          <cell r="N2">
            <v>7.2092106601824621E-2</v>
          </cell>
          <cell r="O2">
            <v>0</v>
          </cell>
          <cell r="P2">
            <v>2.2821082656141365</v>
          </cell>
          <cell r="Q2">
            <v>1</v>
          </cell>
          <cell r="R2">
            <v>0</v>
          </cell>
          <cell r="S2">
            <v>0</v>
          </cell>
          <cell r="T2">
            <v>1</v>
          </cell>
          <cell r="U2">
            <v>0</v>
          </cell>
          <cell r="V2">
            <v>1</v>
          </cell>
          <cell r="W2">
            <v>1</v>
          </cell>
          <cell r="X2">
            <v>2</v>
          </cell>
          <cell r="Y2">
            <v>1</v>
          </cell>
          <cell r="Z2">
            <v>2</v>
          </cell>
          <cell r="AA2">
            <v>2</v>
          </cell>
          <cell r="AB2">
            <v>1</v>
          </cell>
          <cell r="AC2">
            <v>2</v>
          </cell>
          <cell r="AD2" t="str">
            <v>Cyclical</v>
          </cell>
          <cell r="AE2" t="str">
            <v>Regular</v>
          </cell>
          <cell r="AF2" t="str">
            <v>SPAIN</v>
          </cell>
          <cell r="AG2" t="str">
            <v>Industrials</v>
          </cell>
          <cell r="AH2" t="str">
            <v>Construction &amp; Engineering</v>
          </cell>
          <cell r="AI2" t="str">
            <v>Capital Goods</v>
          </cell>
          <cell r="AJ2" t="str">
            <v>Weak</v>
          </cell>
          <cell r="AK2" t="str">
            <v>Medium</v>
          </cell>
          <cell r="AL2" t="str">
            <v>Economies of Scale</v>
          </cell>
          <cell r="AM2">
            <v>0</v>
          </cell>
          <cell r="AN2">
            <v>0</v>
          </cell>
          <cell r="AO2" t="str">
            <v>Narrow</v>
          </cell>
          <cell r="AP2" t="str">
            <v>Static</v>
          </cell>
          <cell r="AQ2" t="str">
            <v>No</v>
          </cell>
          <cell r="AR2">
            <v>0.3</v>
          </cell>
          <cell r="AS2">
            <v>12</v>
          </cell>
          <cell r="AT2">
            <v>23</v>
          </cell>
          <cell r="AU2">
            <v>30</v>
          </cell>
          <cell r="AV2" t="str">
            <v>Tactical</v>
          </cell>
          <cell r="AW2">
            <v>11.5</v>
          </cell>
          <cell r="AX2">
            <v>7.666666666666667</v>
          </cell>
          <cell r="AY2">
            <v>23</v>
          </cell>
          <cell r="AZ2">
            <v>2</v>
          </cell>
          <cell r="BA2" t="str">
            <v>Compañía de baja calidad, con ciclicidad ligada a la construcción, bien gestionada y que goza de cierta ventaja competitiva para atacar proyectos grandes por su escala global. En ventas tenemos una estimación más certera por el backlog existente y aproximamos a 30B para los años siguientes. Valoramos a PER 12 por baja calidad y crecimiento y estimamos un margen neto del 2-2.5%, lo que nos da una valoración de 7-9B, que se corresponde con 23-30 euros por acción.</v>
          </cell>
          <cell r="BB2">
            <v>0</v>
          </cell>
          <cell r="BC2">
            <v>0</v>
          </cell>
          <cell r="BD2">
            <v>44517</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2">
          <cell r="B2" t="str">
            <v>Check Point Software Technologies Ltd</v>
          </cell>
          <cell r="C2">
            <v>5.4780348769762406E-2</v>
          </cell>
          <cell r="D2">
            <v>0.50284831502328442</v>
          </cell>
          <cell r="E2">
            <v>-0.87686542764750142</v>
          </cell>
          <cell r="F2">
            <v>-3.9267240565635877</v>
          </cell>
          <cell r="G2">
            <v>-0.82260945048613809</v>
          </cell>
          <cell r="H2">
            <v>0</v>
          </cell>
          <cell r="I2">
            <v>-4.296210183627136</v>
          </cell>
          <cell r="J2">
            <v>4.934863673785661E-2</v>
          </cell>
          <cell r="K2">
            <v>0.43298873915451358</v>
          </cell>
          <cell r="L2">
            <v>-1.7243017290518681</v>
          </cell>
          <cell r="M2">
            <v>-1.7243017290518681</v>
          </cell>
          <cell r="N2">
            <v>-0.64123250059320014</v>
          </cell>
          <cell r="O2">
            <v>0</v>
          </cell>
          <cell r="P2">
            <v>-4.0326156469835848</v>
          </cell>
          <cell r="Q2">
            <v>3</v>
          </cell>
          <cell r="R2">
            <v>1</v>
          </cell>
          <cell r="S2">
            <v>3</v>
          </cell>
          <cell r="T2">
            <v>3</v>
          </cell>
          <cell r="U2">
            <v>1</v>
          </cell>
          <cell r="V2">
            <v>3</v>
          </cell>
          <cell r="W2">
            <v>3</v>
          </cell>
          <cell r="X2">
            <v>3</v>
          </cell>
          <cell r="Y2">
            <v>3</v>
          </cell>
          <cell r="Z2">
            <v>3</v>
          </cell>
          <cell r="AA2">
            <v>3</v>
          </cell>
          <cell r="AB2">
            <v>3</v>
          </cell>
          <cell r="AC2">
            <v>3</v>
          </cell>
          <cell r="AD2" t="str">
            <v>Stalwart</v>
          </cell>
          <cell r="AE2" t="str">
            <v>Excellent</v>
          </cell>
          <cell r="AF2" t="str">
            <v>ISRAEL</v>
          </cell>
          <cell r="AG2" t="str">
            <v>Information Technology</v>
          </cell>
          <cell r="AH2" t="str">
            <v>Software</v>
          </cell>
          <cell r="AI2" t="str">
            <v>Software &amp; Services</v>
          </cell>
          <cell r="AJ2" t="str">
            <v>Strongest</v>
          </cell>
          <cell r="AK2" t="str">
            <v>Low</v>
          </cell>
          <cell r="AL2" t="str">
            <v>Switching Costs</v>
          </cell>
          <cell r="AM2">
            <v>0</v>
          </cell>
          <cell r="AN2">
            <v>0</v>
          </cell>
          <cell r="AO2" t="str">
            <v>Narrow</v>
          </cell>
          <cell r="AP2" t="str">
            <v>Static</v>
          </cell>
          <cell r="AQ2" t="str">
            <v>Slow</v>
          </cell>
          <cell r="AR2">
            <v>10.5</v>
          </cell>
          <cell r="AS2">
            <v>26</v>
          </cell>
          <cell r="AT2">
            <v>200</v>
          </cell>
          <cell r="AU2">
            <v>220</v>
          </cell>
          <cell r="AV2" t="str">
            <v>Strategical</v>
          </cell>
          <cell r="AW2">
            <v>153.84615384615384</v>
          </cell>
          <cell r="AX2">
            <v>133.33333333333334</v>
          </cell>
          <cell r="AY2">
            <v>220</v>
          </cell>
          <cell r="AZ2">
            <v>3</v>
          </cell>
          <cell r="BA2" t="str">
            <v>Compañía líder en ciberseguridad desde la segunda generación con la innovación del firewall. Sus productos están actualizados para ofrecer protección completa de Gen V y VI. Están realizando una transición muy prometedora a SasS desde su modelo de negocio con licencias. Su CEO y fundador Gil Shwed posee más de un 20% del capital, está comprando acciones y la compañía invierte todo su FCF en recompras. Esperamos unas ventas de 2,3-2,5B para 2024, con un margen neto del 40% y FCF conversion del 135%. Valoramos a x18FCF más 4B de caja neta, 26-28B (200-220 USD/share).</v>
          </cell>
          <cell r="BB2">
            <v>0</v>
          </cell>
          <cell r="BC2">
            <v>0</v>
          </cell>
          <cell r="BD2">
            <v>44614</v>
          </cell>
          <cell r="BE2">
            <v>9.5</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CIE Automotive SA</v>
          </cell>
          <cell r="C2">
            <v>8.6328430969224546E-2</v>
          </cell>
          <cell r="D2">
            <v>0.15477809301207585</v>
          </cell>
          <cell r="E2">
            <v>0.34583169698116778</v>
          </cell>
          <cell r="F2">
            <v>0.14613203911830569</v>
          </cell>
          <cell r="G2">
            <v>0.33894058639522812</v>
          </cell>
          <cell r="H2">
            <v>3.7684719440801519E-2</v>
          </cell>
          <cell r="I2">
            <v>2.2649330246172839</v>
          </cell>
          <cell r="J2">
            <v>0.13412586461584985</v>
          </cell>
          <cell r="K2">
            <v>0.17578448697520518</v>
          </cell>
          <cell r="L2">
            <v>0.43257410459670864</v>
          </cell>
          <cell r="M2">
            <v>0.1483788267879283</v>
          </cell>
          <cell r="N2">
            <v>0.3974922839073643</v>
          </cell>
          <cell r="O2">
            <v>1.3161437950173703E-2</v>
          </cell>
          <cell r="P2">
            <v>2.4678983536323282</v>
          </cell>
          <cell r="Q2">
            <v>2</v>
          </cell>
          <cell r="R2">
            <v>1</v>
          </cell>
          <cell r="S2">
            <v>1</v>
          </cell>
          <cell r="T2">
            <v>2</v>
          </cell>
          <cell r="U2">
            <v>2</v>
          </cell>
          <cell r="V2">
            <v>3</v>
          </cell>
          <cell r="W2">
            <v>1</v>
          </cell>
          <cell r="X2">
            <v>2</v>
          </cell>
          <cell r="Y2">
            <v>1</v>
          </cell>
          <cell r="Z2">
            <v>2</v>
          </cell>
          <cell r="AA2">
            <v>2</v>
          </cell>
          <cell r="AB2">
            <v>2</v>
          </cell>
          <cell r="AC2">
            <v>2</v>
          </cell>
          <cell r="AD2" t="str">
            <v>Cyclical</v>
          </cell>
          <cell r="AE2" t="str">
            <v>Good</v>
          </cell>
          <cell r="AF2" t="str">
            <v>SPAIN</v>
          </cell>
          <cell r="AG2" t="str">
            <v>Consumer Discretionary</v>
          </cell>
          <cell r="AH2" t="str">
            <v>Auto Components</v>
          </cell>
          <cell r="AI2" t="str">
            <v>Automobiles &amp; Components</v>
          </cell>
          <cell r="AJ2" t="str">
            <v>Good</v>
          </cell>
          <cell r="AK2" t="str">
            <v>Low</v>
          </cell>
          <cell r="AL2" t="str">
            <v>Switching Costs</v>
          </cell>
          <cell r="AM2" t="str">
            <v>Location</v>
          </cell>
          <cell r="AN2">
            <v>0</v>
          </cell>
          <cell r="AO2" t="str">
            <v>Narrow</v>
          </cell>
          <cell r="AP2" t="str">
            <v>Widing</v>
          </cell>
          <cell r="AQ2" t="str">
            <v>Slow</v>
          </cell>
          <cell r="AR2">
            <v>1.2</v>
          </cell>
          <cell r="AS2">
            <v>19</v>
          </cell>
          <cell r="AT2">
            <v>30</v>
          </cell>
          <cell r="AU2">
            <v>40</v>
          </cell>
          <cell r="AV2" t="str">
            <v>Strategical</v>
          </cell>
          <cell r="AW2">
            <v>23.076923076923077</v>
          </cell>
          <cell r="AX2">
            <v>20</v>
          </cell>
          <cell r="AY2">
            <v>40</v>
          </cell>
          <cell r="AZ2">
            <v>3</v>
          </cell>
          <cell r="BA2" t="str">
            <v xml:space="preserve">Compañía TIER 1 en el sector automoción. </v>
          </cell>
          <cell r="BB2">
            <v>0</v>
          </cell>
          <cell r="BC2">
            <v>0</v>
          </cell>
          <cell r="BD2">
            <v>44655</v>
          </cell>
          <cell r="BE2">
            <v>3</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Cellnex Telecom SA</v>
          </cell>
          <cell r="C2">
            <v>0.23688447942276522</v>
          </cell>
          <cell r="D2">
            <v>0.54877841557509333</v>
          </cell>
          <cell r="E2">
            <v>3.3613417222091602E-2</v>
          </cell>
          <cell r="F2">
            <v>2.8278485796663897E-2</v>
          </cell>
          <cell r="G2">
            <v>0.45307665012751969</v>
          </cell>
          <cell r="H2">
            <v>1.5356077301821808E-2</v>
          </cell>
          <cell r="I2">
            <v>4.309577111275031</v>
          </cell>
          <cell r="J2">
            <v>0.56222606880041748</v>
          </cell>
          <cell r="K2">
            <v>0.72494818410740325</v>
          </cell>
          <cell r="L2">
            <v>1.2422845620542281E-2</v>
          </cell>
          <cell r="M2">
            <v>1.0269053144642005E-2</v>
          </cell>
          <cell r="N2">
            <v>0.30389713551240394</v>
          </cell>
          <cell r="O2">
            <v>2.2536235196883355E-2</v>
          </cell>
          <cell r="P2">
            <v>5.7405362546233798</v>
          </cell>
          <cell r="Q2">
            <v>2</v>
          </cell>
          <cell r="R2">
            <v>2</v>
          </cell>
          <cell r="S2">
            <v>3</v>
          </cell>
          <cell r="T2">
            <v>3</v>
          </cell>
          <cell r="U2">
            <v>1</v>
          </cell>
          <cell r="V2">
            <v>1</v>
          </cell>
          <cell r="W2">
            <v>2</v>
          </cell>
          <cell r="X2">
            <v>1</v>
          </cell>
          <cell r="Y2">
            <v>0</v>
          </cell>
          <cell r="Z2">
            <v>2</v>
          </cell>
          <cell r="AA2">
            <v>2</v>
          </cell>
          <cell r="AB2">
            <v>2</v>
          </cell>
          <cell r="AC2">
            <v>1</v>
          </cell>
          <cell r="AD2" t="str">
            <v>Stalwart</v>
          </cell>
          <cell r="AE2" t="str">
            <v>Good</v>
          </cell>
          <cell r="AF2" t="str">
            <v>SPAIN</v>
          </cell>
          <cell r="AG2" t="str">
            <v>Communication Services</v>
          </cell>
          <cell r="AH2" t="str">
            <v>Diversified Telecommunication</v>
          </cell>
          <cell r="AI2" t="str">
            <v>Telecommunication Services</v>
          </cell>
          <cell r="AJ2" t="str">
            <v>Good</v>
          </cell>
          <cell r="AK2" t="str">
            <v>Low</v>
          </cell>
          <cell r="AL2" t="str">
            <v>Unique Assets</v>
          </cell>
          <cell r="AM2">
            <v>0</v>
          </cell>
          <cell r="AN2">
            <v>0</v>
          </cell>
          <cell r="AO2" t="str">
            <v>Wide</v>
          </cell>
          <cell r="AP2" t="str">
            <v>Widing</v>
          </cell>
          <cell r="AQ2" t="str">
            <v>Yes</v>
          </cell>
          <cell r="AR2">
            <v>13</v>
          </cell>
          <cell r="AS2">
            <v>26</v>
          </cell>
          <cell r="AT2">
            <v>45</v>
          </cell>
          <cell r="AU2">
            <v>55</v>
          </cell>
          <cell r="AV2" t="str">
            <v>Strategical</v>
          </cell>
          <cell r="AW2">
            <v>34.615384615384613</v>
          </cell>
          <cell r="AX2">
            <v>30</v>
          </cell>
          <cell r="AY2">
            <v>55</v>
          </cell>
          <cell r="AZ2">
            <v>1</v>
          </cell>
          <cell r="BA2" t="str">
            <v>Compañía de torres de telecomunicaciones líder en europa. Crece vía inorgánica financiandose con deuda y equity para ganar cuota de mercado. La estrategia general es apalancar retornos bajos, pero seguros y estables, con deuda de bajo coste. El guidance de la compañía es obtener 2-2.2B de FCF a 2025. Valoramos a un múltiplo de 20-22 EV/FCF y llegamos a una valoración de 40-48 B para EV o 30-38 para MC. Esto se corresponde con 45-55 euros por acción. Para valoración ajustada, ver el modelo de Bernstein (Dato clave: el margen FCF sobre ventas normalizado es del 50%).</v>
          </cell>
          <cell r="BB2">
            <v>0</v>
          </cell>
          <cell r="BC2">
            <v>0</v>
          </cell>
          <cell r="BD2">
            <v>44517</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Corticeira Amorim SGPS SA</v>
          </cell>
          <cell r="C2">
            <v>4.6716608326122726E-2</v>
          </cell>
          <cell r="D2">
            <v>0.16932364096273872</v>
          </cell>
          <cell r="E2">
            <v>0.16203639520074567</v>
          </cell>
          <cell r="F2">
            <v>0.15958572588278805</v>
          </cell>
          <cell r="G2">
            <v>0.14039149544935331</v>
          </cell>
          <cell r="H2">
            <v>2.5403605163800781E-2</v>
          </cell>
          <cell r="I2">
            <v>1.0196026467050494</v>
          </cell>
          <cell r="J2">
            <v>-5.2424909738048142E-2</v>
          </cell>
          <cell r="K2">
            <v>0.16820134222747066</v>
          </cell>
          <cell r="L2">
            <v>0.1305483144999911</v>
          </cell>
          <cell r="M2">
            <v>0.1279376292964238</v>
          </cell>
          <cell r="N2">
            <v>0.11161786321322499</v>
          </cell>
          <cell r="O2">
            <v>1.1829775007735492E-2</v>
          </cell>
          <cell r="P2">
            <v>0.88938692886061288</v>
          </cell>
          <cell r="Q2">
            <v>3</v>
          </cell>
          <cell r="R2">
            <v>1</v>
          </cell>
          <cell r="S2">
            <v>2</v>
          </cell>
          <cell r="T2">
            <v>3</v>
          </cell>
          <cell r="U2">
            <v>1</v>
          </cell>
          <cell r="V2">
            <v>1</v>
          </cell>
          <cell r="W2">
            <v>1</v>
          </cell>
          <cell r="X2">
            <v>2</v>
          </cell>
          <cell r="Y2">
            <v>2</v>
          </cell>
          <cell r="Z2">
            <v>2</v>
          </cell>
          <cell r="AA2">
            <v>2</v>
          </cell>
          <cell r="AB2">
            <v>1</v>
          </cell>
          <cell r="AC2">
            <v>2</v>
          </cell>
          <cell r="AD2" t="str">
            <v>Stalwart</v>
          </cell>
          <cell r="AE2" t="str">
            <v>Excellent</v>
          </cell>
          <cell r="AF2" t="str">
            <v>PORTUGAL</v>
          </cell>
          <cell r="AG2" t="str">
            <v>Materials</v>
          </cell>
          <cell r="AH2" t="str">
            <v>Containers &amp; Packaging</v>
          </cell>
          <cell r="AI2" t="str">
            <v>Materials</v>
          </cell>
          <cell r="AJ2" t="str">
            <v>Good</v>
          </cell>
          <cell r="AK2" t="str">
            <v>Low</v>
          </cell>
          <cell r="AL2" t="str">
            <v>Unique Assets</v>
          </cell>
          <cell r="AM2" t="str">
            <v>Switching Costs</v>
          </cell>
          <cell r="AN2">
            <v>0</v>
          </cell>
          <cell r="AO2" t="str">
            <v>Wide</v>
          </cell>
          <cell r="AP2" t="str">
            <v>Static</v>
          </cell>
          <cell r="AQ2" t="str">
            <v>Slow</v>
          </cell>
          <cell r="AR2">
            <v>2.2000000000000002</v>
          </cell>
          <cell r="AS2">
            <v>22</v>
          </cell>
          <cell r="AT2">
            <v>11</v>
          </cell>
          <cell r="AU2">
            <v>13</v>
          </cell>
          <cell r="AV2" t="str">
            <v>Strategical</v>
          </cell>
          <cell r="AW2">
            <v>8.4615384615384617</v>
          </cell>
          <cell r="AX2">
            <v>7.333333333333333</v>
          </cell>
          <cell r="AY2">
            <v>13</v>
          </cell>
          <cell r="AZ2">
            <v>3</v>
          </cell>
          <cell r="BA2" t="str">
            <v>Mayor productora de corcho a nivel mundial. Compañía familiar fundada en 1870 y muy bien gestionada.El 90% de la población de alcornoques vive en Portugal, España, Marruecos y Argelia. Portugal es el mayor productor de corcho del mundo con un 50% de cuota de mercado. Estos árboles viven unos 150-250 años y se cosechan cada 10-15 años. La primera recolección no se puede realizar hasta que el árbol tenga una edad de unos 40 años, lo que otorga a la compañía (integrada verticalmente) una ventaja competitiva increible. Se estiman 100 millones de beneficio y se valora a PER 15-17 por calidad: 1.5-1.7B de MC y 11-13 euros por acción.</v>
          </cell>
          <cell r="BB2">
            <v>0</v>
          </cell>
          <cell r="BC2">
            <v>0</v>
          </cell>
          <cell r="BD2">
            <v>44517</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2">
          <cell r="B2" t="str">
            <v>CANCOM SE</v>
          </cell>
          <cell r="C2">
            <v>0.10957595655283935</v>
          </cell>
          <cell r="D2">
            <v>7.6575151576668679E-2</v>
          </cell>
          <cell r="E2">
            <v>0.46333281261170134</v>
          </cell>
          <cell r="F2">
            <v>0.23760644689705734</v>
          </cell>
          <cell r="G2">
            <v>-0.20960212115931265</v>
          </cell>
          <cell r="H2">
            <v>4.7929688570088128E-2</v>
          </cell>
          <cell r="I2">
            <v>-1.6143795377530104</v>
          </cell>
          <cell r="J2">
            <v>0.10905088786373685</v>
          </cell>
          <cell r="K2">
            <v>0.10105032047768461</v>
          </cell>
          <cell r="L2">
            <v>0.42847103482240156</v>
          </cell>
          <cell r="M2">
            <v>0.26322373609638022</v>
          </cell>
          <cell r="N2">
            <v>-0.40202893148973118</v>
          </cell>
          <cell r="O2">
            <v>1.1183800434522113E-2</v>
          </cell>
          <cell r="P2">
            <v>-3.9441418340717358</v>
          </cell>
          <cell r="Q2">
            <v>2</v>
          </cell>
          <cell r="R2">
            <v>3</v>
          </cell>
          <cell r="S2">
            <v>1</v>
          </cell>
          <cell r="T2">
            <v>2</v>
          </cell>
          <cell r="U2">
            <v>2</v>
          </cell>
          <cell r="V2">
            <v>2</v>
          </cell>
          <cell r="W2">
            <v>2</v>
          </cell>
          <cell r="X2">
            <v>2</v>
          </cell>
          <cell r="Y2">
            <v>3</v>
          </cell>
          <cell r="Z2">
            <v>2</v>
          </cell>
          <cell r="AA2">
            <v>2</v>
          </cell>
          <cell r="AB2">
            <v>2</v>
          </cell>
          <cell r="AC2">
            <v>2</v>
          </cell>
          <cell r="AD2" t="str">
            <v>Slow Grower</v>
          </cell>
          <cell r="AE2" t="str">
            <v>Regular</v>
          </cell>
          <cell r="AF2" t="str">
            <v>GERMANY</v>
          </cell>
          <cell r="AG2" t="str">
            <v>Information Technology</v>
          </cell>
          <cell r="AH2" t="str">
            <v>IT Services</v>
          </cell>
          <cell r="AI2" t="str">
            <v>Software &amp; Services</v>
          </cell>
          <cell r="AJ2" t="str">
            <v>Good</v>
          </cell>
          <cell r="AK2" t="str">
            <v>Low</v>
          </cell>
          <cell r="AL2" t="str">
            <v>Switching Costs</v>
          </cell>
          <cell r="AM2">
            <v>0</v>
          </cell>
          <cell r="AN2">
            <v>0</v>
          </cell>
          <cell r="AO2" t="str">
            <v>Narrow</v>
          </cell>
          <cell r="AP2" t="str">
            <v>Static</v>
          </cell>
          <cell r="AQ2" t="str">
            <v>Slow</v>
          </cell>
          <cell r="AR2">
            <v>1.2</v>
          </cell>
          <cell r="AS2">
            <v>30</v>
          </cell>
          <cell r="AT2">
            <v>50</v>
          </cell>
          <cell r="AU2">
            <v>65</v>
          </cell>
          <cell r="AV2" t="str">
            <v>Strategical</v>
          </cell>
          <cell r="AW2">
            <v>38.46153846153846</v>
          </cell>
          <cell r="AX2">
            <v>33.333333333333336</v>
          </cell>
          <cell r="AY2">
            <v>65</v>
          </cell>
          <cell r="AZ2">
            <v>1</v>
          </cell>
          <cell r="BA2" t="str">
            <v>Empresa servicios IT y cloud. Principalmente situada en Alemania y algo en Europa y EEUU. El negocio cloud es más pequeño (15%-20%) y con buenos márgenes EBIT (+-17%) y el IT services es el resto con márgenes más justos (+-8%). Asumiendo un crecimiento entre 10-13% por afección covid a '24 tenemos 1.9-2.5Bn. Asumiendo margenes EBITDA del 10% y Neto del 4% quedan 190-250M EBITDA y 75-100M Beneficio Neto. Supongo 1x FCF conversion to Net Income y nos da 75-100M de FCF a '24. Se incluye en la valoración el efecto de la caja per share y se llega a un rango 50-65/share.</v>
          </cell>
          <cell r="BB2">
            <v>0</v>
          </cell>
          <cell r="BC2">
            <v>0</v>
          </cell>
          <cell r="BD2">
            <v>44803</v>
          </cell>
          <cell r="BE2">
            <v>2.9</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Canadian Pacific Railway Ltd</v>
          </cell>
          <cell r="C2">
            <v>3.9793062055269703E-2</v>
          </cell>
          <cell r="D2">
            <v>0.46554117377339155</v>
          </cell>
          <cell r="E2">
            <v>0.14850429198157533</v>
          </cell>
          <cell r="F2">
            <v>0.14702608914027407</v>
          </cell>
          <cell r="G2">
            <v>0.37077173335796021</v>
          </cell>
          <cell r="H2">
            <v>4.879002723462196E-2</v>
          </cell>
          <cell r="I2">
            <v>2.5792000284978061</v>
          </cell>
          <cell r="J2">
            <v>3.6964980544747172E-2</v>
          </cell>
          <cell r="K2">
            <v>0.5764853033145716</v>
          </cell>
          <cell r="L2">
            <v>7.048082097723013E-2</v>
          </cell>
          <cell r="M2">
            <v>7.048082097723013E-2</v>
          </cell>
          <cell r="N2">
            <v>0.29420479047185999</v>
          </cell>
          <cell r="O2">
            <v>2.1861181497490934E-2</v>
          </cell>
          <cell r="P2">
            <v>4.3519201562160985</v>
          </cell>
          <cell r="Q2">
            <v>3</v>
          </cell>
          <cell r="R2">
            <v>1</v>
          </cell>
          <cell r="S2">
            <v>3</v>
          </cell>
          <cell r="T2">
            <v>2</v>
          </cell>
          <cell r="U2">
            <v>3</v>
          </cell>
          <cell r="V2">
            <v>1</v>
          </cell>
          <cell r="W2">
            <v>0</v>
          </cell>
          <cell r="X2">
            <v>2</v>
          </cell>
          <cell r="Y2">
            <v>1</v>
          </cell>
          <cell r="Z2">
            <v>2</v>
          </cell>
          <cell r="AA2">
            <v>2</v>
          </cell>
          <cell r="AB2">
            <v>1</v>
          </cell>
          <cell r="AC2">
            <v>2</v>
          </cell>
          <cell r="AD2" t="str">
            <v>Stalwart</v>
          </cell>
          <cell r="AE2" t="str">
            <v>Excellent</v>
          </cell>
          <cell r="AF2" t="str">
            <v>CANADA</v>
          </cell>
          <cell r="AG2" t="str">
            <v>Industrials</v>
          </cell>
          <cell r="AH2" t="str">
            <v>Road &amp; Rail</v>
          </cell>
          <cell r="AI2" t="str">
            <v>Transportation</v>
          </cell>
          <cell r="AJ2" t="str">
            <v>Strongest</v>
          </cell>
          <cell r="AK2" t="str">
            <v>Low</v>
          </cell>
          <cell r="AL2" t="str">
            <v>Unique Assets</v>
          </cell>
          <cell r="AM2">
            <v>0</v>
          </cell>
          <cell r="AN2">
            <v>0</v>
          </cell>
          <cell r="AO2" t="str">
            <v>Wide</v>
          </cell>
          <cell r="AP2" t="str">
            <v>Static</v>
          </cell>
          <cell r="AQ2" t="str">
            <v>Slow</v>
          </cell>
          <cell r="AR2">
            <v>10</v>
          </cell>
          <cell r="AS2">
            <v>25</v>
          </cell>
          <cell r="AT2">
            <v>70</v>
          </cell>
          <cell r="AU2">
            <v>90</v>
          </cell>
          <cell r="AV2" t="str">
            <v>Strategical</v>
          </cell>
          <cell r="AW2">
            <v>53.846153846153847</v>
          </cell>
          <cell r="AX2">
            <v>46.666666666666664</v>
          </cell>
          <cell r="AY2">
            <v>90</v>
          </cell>
          <cell r="AZ2">
            <v>1</v>
          </cell>
          <cell r="BA2" t="str">
            <v>Cuidado porque el reporting está expresado en CAD pero la acción cotiza en USD. Tras la adquisición de KSU US han aumentado sus ventajas competitivas hasta el extremo. Tras la reestructuración de la compañía, van a conseguir un FCF en el rango 4,5-5,5B CAD. Valorando x18-20 por calidad llegamos a una valoración de 80-110 B CAD (70-90 USD/Share).</v>
          </cell>
          <cell r="BB2">
            <v>0</v>
          </cell>
          <cell r="BC2">
            <v>0</v>
          </cell>
          <cell r="BD2">
            <v>44614</v>
          </cell>
          <cell r="BE2">
            <v>5.7</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2">
          <cell r="B2" t="str">
            <v>Constellation Software Inc/Canada</v>
          </cell>
          <cell r="C2">
            <v>0.21773859273738563</v>
          </cell>
          <cell r="D2">
            <v>0.25700438914911805</v>
          </cell>
          <cell r="E2">
            <v>0.99526092511489861</v>
          </cell>
          <cell r="F2">
            <v>0.57936253366819535</v>
          </cell>
          <cell r="G2">
            <v>5.60938496939513E-2</v>
          </cell>
          <cell r="H2">
            <v>4.9910690272036762E-2</v>
          </cell>
          <cell r="I2">
            <v>0.24423580392203531</v>
          </cell>
          <cell r="J2">
            <v>0.28647014361300083</v>
          </cell>
          <cell r="K2">
            <v>0.29612220916568743</v>
          </cell>
          <cell r="L2">
            <v>1.0505415162454874</v>
          </cell>
          <cell r="M2">
            <v>0.60582928521859825</v>
          </cell>
          <cell r="N2">
            <v>-1.5515903801396431E-2</v>
          </cell>
          <cell r="O2">
            <v>7.4670571010248904E-2</v>
          </cell>
          <cell r="P2">
            <v>-5.2910052910052907E-2</v>
          </cell>
          <cell r="Q2">
            <v>3</v>
          </cell>
          <cell r="R2">
            <v>3</v>
          </cell>
          <cell r="S2">
            <v>2</v>
          </cell>
          <cell r="T2">
            <v>3</v>
          </cell>
          <cell r="U2">
            <v>3</v>
          </cell>
          <cell r="V2">
            <v>3</v>
          </cell>
          <cell r="W2">
            <v>3</v>
          </cell>
          <cell r="X2">
            <v>3</v>
          </cell>
          <cell r="Y2">
            <v>2</v>
          </cell>
          <cell r="Z2">
            <v>3</v>
          </cell>
          <cell r="AA2">
            <v>3</v>
          </cell>
          <cell r="AB2">
            <v>3</v>
          </cell>
          <cell r="AC2">
            <v>3</v>
          </cell>
          <cell r="AD2" t="str">
            <v>Fast Grower</v>
          </cell>
          <cell r="AE2" t="str">
            <v>Excellent</v>
          </cell>
          <cell r="AF2" t="str">
            <v>CANADA</v>
          </cell>
          <cell r="AG2" t="str">
            <v>Information Technology</v>
          </cell>
          <cell r="AH2" t="str">
            <v>Software</v>
          </cell>
          <cell r="AI2" t="str">
            <v>Software &amp; Services</v>
          </cell>
          <cell r="AJ2" t="str">
            <v>Strongest</v>
          </cell>
          <cell r="AK2" t="str">
            <v>Low</v>
          </cell>
          <cell r="AL2" t="str">
            <v>Switching Costs</v>
          </cell>
          <cell r="AM2">
            <v>0</v>
          </cell>
          <cell r="AN2">
            <v>0</v>
          </cell>
          <cell r="AO2" t="str">
            <v>Wide</v>
          </cell>
          <cell r="AP2" t="str">
            <v>Static</v>
          </cell>
          <cell r="AQ2" t="str">
            <v>Fast</v>
          </cell>
          <cell r="AR2">
            <v>10</v>
          </cell>
          <cell r="AS2">
            <v>85</v>
          </cell>
          <cell r="AT2">
            <v>2900</v>
          </cell>
          <cell r="AU2">
            <v>3100</v>
          </cell>
          <cell r="AV2" t="str">
            <v>Strategical</v>
          </cell>
          <cell r="AW2">
            <v>2230.7692307692305</v>
          </cell>
          <cell r="AX2">
            <v>1933.3333333333333</v>
          </cell>
          <cell r="AY2">
            <v>3100</v>
          </cell>
          <cell r="AZ2">
            <v>3</v>
          </cell>
          <cell r="BA2" t="str">
            <v>Nuestras estimaciones para 2024 es que la compañía consiga ventas unos 8-8.3B, margen FCF del 25% y valorando a x25 FCF por calidad y crecimiento llegamos a una valoración de 50-52B (2900-3100 CAD/share). Todos los valores se expresan en USD excepto el precio de la acción y FCF/Share.</v>
          </cell>
          <cell r="BB2">
            <v>0</v>
          </cell>
          <cell r="BC2">
            <v>0</v>
          </cell>
          <cell r="BD2">
            <v>44804</v>
          </cell>
          <cell r="BE2">
            <v>120</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Global Dominion Access SA</v>
          </cell>
          <cell r="C2">
            <v>0.29719451401302588</v>
          </cell>
          <cell r="D2">
            <v>7.9253589223116358E-2</v>
          </cell>
          <cell r="E2">
            <v>-0.71058772291263306</v>
          </cell>
          <cell r="F2">
            <v>0.19792689359318419</v>
          </cell>
          <cell r="G2">
            <v>3.1248619003050915E-2</v>
          </cell>
          <cell r="H2">
            <v>0</v>
          </cell>
          <cell r="I2">
            <v>0.13927387192700202</v>
          </cell>
          <cell r="J2">
            <v>8.2287009453495319E-2</v>
          </cell>
          <cell r="K2">
            <v>9.8701232141721038E-2</v>
          </cell>
          <cell r="L2">
            <v>3.6487418716426347</v>
          </cell>
          <cell r="M2">
            <v>0.2013322725074492</v>
          </cell>
          <cell r="N2">
            <v>-6.2083580283789658E-2</v>
          </cell>
          <cell r="O2">
            <v>0</v>
          </cell>
          <cell r="P2">
            <v>-0.58987099257826836</v>
          </cell>
          <cell r="Q2">
            <v>2</v>
          </cell>
          <cell r="R2">
            <v>3</v>
          </cell>
          <cell r="S2">
            <v>1</v>
          </cell>
          <cell r="T2">
            <v>2</v>
          </cell>
          <cell r="U2">
            <v>1</v>
          </cell>
          <cell r="V2">
            <v>3</v>
          </cell>
          <cell r="W2">
            <v>2</v>
          </cell>
          <cell r="X2">
            <v>3</v>
          </cell>
          <cell r="Y2">
            <v>3</v>
          </cell>
          <cell r="Z2">
            <v>3</v>
          </cell>
          <cell r="AA2">
            <v>3</v>
          </cell>
          <cell r="AB2">
            <v>3</v>
          </cell>
          <cell r="AC2">
            <v>3</v>
          </cell>
          <cell r="AD2" t="str">
            <v>Fast Grower</v>
          </cell>
          <cell r="AE2" t="str">
            <v>Excellent</v>
          </cell>
          <cell r="AF2" t="str">
            <v>SPAIN</v>
          </cell>
          <cell r="AG2" t="str">
            <v>Information Technology</v>
          </cell>
          <cell r="AH2" t="str">
            <v>IT Services</v>
          </cell>
          <cell r="AI2" t="str">
            <v>Software &amp; Services</v>
          </cell>
          <cell r="AJ2" t="str">
            <v>Good</v>
          </cell>
          <cell r="AK2" t="str">
            <v>Medium</v>
          </cell>
          <cell r="AL2" t="str">
            <v>Network Effects</v>
          </cell>
          <cell r="AM2">
            <v>0</v>
          </cell>
          <cell r="AN2">
            <v>0</v>
          </cell>
          <cell r="AO2" t="str">
            <v>Narrow</v>
          </cell>
          <cell r="AP2" t="str">
            <v>Widing</v>
          </cell>
          <cell r="AQ2" t="str">
            <v>Fast</v>
          </cell>
          <cell r="AR2">
            <v>1.1000000000000001</v>
          </cell>
          <cell r="AS2">
            <v>24</v>
          </cell>
          <cell r="AT2">
            <v>6</v>
          </cell>
          <cell r="AU2">
            <v>7</v>
          </cell>
          <cell r="AV2" t="str">
            <v>Strategical</v>
          </cell>
          <cell r="AW2">
            <v>4.615384615384615</v>
          </cell>
          <cell r="AX2">
            <v>4</v>
          </cell>
          <cell r="AY2">
            <v>7</v>
          </cell>
          <cell r="AZ2">
            <v>2</v>
          </cell>
          <cell r="BA2" t="str">
            <v>Compañía con una ejecución impecable y con una ofecta multiestratégica que le permite afrontar todo tipo de proyectos(con énfasis en el desarrollo tecnológico). Posición financiera excelente. El guidance a 2022 es un beneficio neto de 65M con una conversión de EBITA en FCF superior al 75% y un RONA superior al 20%. Organicamente ventas crecen al 5% y EBITA al 10%. Destacan el CapEx Man en el 3% ventas. Normalizando margenes EBITDA en el 10% llegamos al 7% EBIT y 5-5,5% margen neto. Creemos que cumplen objetivos y consiguen 65M beneficio neto a 2022, con una valoración de 1-1.2B a x16-18 PER (por crecimiento, calidad y posición de balance): 6-7 euros por acción.</v>
          </cell>
          <cell r="BB2">
            <v>0</v>
          </cell>
          <cell r="BC2">
            <v>0</v>
          </cell>
          <cell r="BD2">
            <v>44844</v>
          </cell>
          <cell r="BE2">
            <v>0.4</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Elecnor SA</v>
          </cell>
          <cell r="C2">
            <v>3.2887498677004613E-2</v>
          </cell>
          <cell r="D2">
            <v>0.1015529637358253</v>
          </cell>
          <cell r="E2">
            <v>9.0988168327840679E-2</v>
          </cell>
          <cell r="F2">
            <v>8.92512441181431E-2</v>
          </cell>
          <cell r="G2">
            <v>0.25007633111216382</v>
          </cell>
          <cell r="H2">
            <v>0</v>
          </cell>
          <cell r="I2">
            <v>4.0571646376911348</v>
          </cell>
          <cell r="J2">
            <v>9.0719175653686257E-4</v>
          </cell>
          <cell r="K2">
            <v>8.1012576793031782E-2</v>
          </cell>
          <cell r="L2">
            <v>0.11056111506662844</v>
          </cell>
          <cell r="M2">
            <v>0.10821726876936304</v>
          </cell>
          <cell r="N2">
            <v>0.18942490149838939</v>
          </cell>
          <cell r="O2">
            <v>0</v>
          </cell>
          <cell r="P2">
            <v>2.8769168136789252</v>
          </cell>
          <cell r="Q2">
            <v>2</v>
          </cell>
          <cell r="R2">
            <v>1</v>
          </cell>
          <cell r="S2">
            <v>1</v>
          </cell>
          <cell r="T2">
            <v>1</v>
          </cell>
          <cell r="U2">
            <v>0</v>
          </cell>
          <cell r="V2">
            <v>2</v>
          </cell>
          <cell r="W2">
            <v>1</v>
          </cell>
          <cell r="X2">
            <v>1</v>
          </cell>
          <cell r="Y2">
            <v>1</v>
          </cell>
          <cell r="Z2">
            <v>2</v>
          </cell>
          <cell r="AA2">
            <v>2</v>
          </cell>
          <cell r="AB2">
            <v>1</v>
          </cell>
          <cell r="AC2">
            <v>2</v>
          </cell>
          <cell r="AD2" t="str">
            <v>Stalwart</v>
          </cell>
          <cell r="AE2" t="str">
            <v>Regular</v>
          </cell>
          <cell r="AF2" t="str">
            <v>SPAIN</v>
          </cell>
          <cell r="AG2" t="str">
            <v>Industrials</v>
          </cell>
          <cell r="AH2" t="str">
            <v>Construction &amp; Engineering</v>
          </cell>
          <cell r="AI2" t="str">
            <v>Capital Goods</v>
          </cell>
          <cell r="AJ2" t="str">
            <v>Regular</v>
          </cell>
          <cell r="AK2" t="str">
            <v>Low</v>
          </cell>
          <cell r="AL2" t="str">
            <v>Switching Costs</v>
          </cell>
          <cell r="AM2" t="str">
            <v>Network Effects</v>
          </cell>
          <cell r="AN2">
            <v>0</v>
          </cell>
          <cell r="AO2" t="str">
            <v>Narrow</v>
          </cell>
          <cell r="AP2" t="str">
            <v>Static</v>
          </cell>
          <cell r="AQ2" t="str">
            <v>Slow</v>
          </cell>
          <cell r="AR2">
            <v>0.55000000000000004</v>
          </cell>
          <cell r="AS2">
            <v>15</v>
          </cell>
          <cell r="AT2">
            <v>13.5</v>
          </cell>
          <cell r="AU2">
            <v>17.5</v>
          </cell>
          <cell r="AV2" t="str">
            <v>Tactical</v>
          </cell>
          <cell r="AW2">
            <v>6.75</v>
          </cell>
          <cell r="AX2">
            <v>4.5</v>
          </cell>
          <cell r="AY2">
            <v>13.5</v>
          </cell>
          <cell r="AZ2">
            <v>3</v>
          </cell>
          <cell r="BA2" t="str">
            <v>Compañía vasca fundada por nueve familias en 1958 que controlan la empresa mediante la sociedad Cantiles XXI. Poseen dos negocios que se retroalimentan entre sí: 1) Servicios y proyectos (en electricidad, teleco y gas) y 2) Concesiones (parques energéticos y líneas de transmisión eléctrica). Venden en 55 países y el mercado internacional representa 75%. La gran batalla de la compañía está en mantener los márgenes (estimamos margen neto en 3.5-4%). Para unas ventas de 2.8-2.9B y valorando a PER 15 (estándar) llegamos a un rango de valoración de 1.4-1.7B. Penalizamos 0.2B por deuda excesiva y llegamos a 1.2-1.5B o 13,5-17,5 euros por acción.</v>
          </cell>
          <cell r="BB2">
            <v>0</v>
          </cell>
          <cell r="BC2">
            <v>0</v>
          </cell>
          <cell r="BD2">
            <v>44524</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Hoja1"/>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2">
          <cell r="C2">
            <v>5.6235337431851926E-2</v>
          </cell>
          <cell r="D2">
            <v>0.13558172265088655</v>
          </cell>
          <cell r="E2">
            <v>0.16057035055129812</v>
          </cell>
          <cell r="F2">
            <v>9.6269290798490906E-2</v>
          </cell>
          <cell r="G2">
            <v>0.20472174204279953</v>
          </cell>
          <cell r="H2">
            <v>0</v>
          </cell>
          <cell r="I2">
            <v>1.6578132734927382</v>
          </cell>
          <cell r="J2">
            <v>0.15424272251901217</v>
          </cell>
          <cell r="K2">
            <v>0.12383364238337458</v>
          </cell>
          <cell r="L2">
            <v>0.13371268393714961</v>
          </cell>
          <cell r="M2">
            <v>8.4865288222707502E-2</v>
          </cell>
          <cell r="N2">
            <v>0.31881804671055725</v>
          </cell>
          <cell r="O2">
            <v>0</v>
          </cell>
          <cell r="P2">
            <v>2.6425133563161376</v>
          </cell>
          <cell r="Q2">
            <v>3</v>
          </cell>
          <cell r="R2">
            <v>1</v>
          </cell>
          <cell r="S2">
            <v>1</v>
          </cell>
          <cell r="T2">
            <v>2</v>
          </cell>
          <cell r="U2">
            <v>0</v>
          </cell>
          <cell r="V2">
            <v>1</v>
          </cell>
          <cell r="W2">
            <v>2</v>
          </cell>
          <cell r="X2">
            <v>1</v>
          </cell>
          <cell r="Y2">
            <v>1</v>
          </cell>
          <cell r="Z2">
            <v>2</v>
          </cell>
          <cell r="AA2">
            <v>2</v>
          </cell>
          <cell r="AB2">
            <v>2</v>
          </cell>
          <cell r="AC2">
            <v>2</v>
          </cell>
          <cell r="AD2" t="str">
            <v>Slow Grower</v>
          </cell>
          <cell r="AE2" t="str">
            <v>Regular</v>
          </cell>
          <cell r="AF2" t="str">
            <v>SPAIN</v>
          </cell>
          <cell r="AG2" t="str">
            <v>Consumer Staples</v>
          </cell>
          <cell r="AH2" t="str">
            <v>Food Products</v>
          </cell>
          <cell r="AI2" t="str">
            <v>Food, Beverage &amp; Tobacco</v>
          </cell>
          <cell r="AJ2" t="str">
            <v>Weak</v>
          </cell>
          <cell r="AK2" t="str">
            <v>Low</v>
          </cell>
          <cell r="AL2">
            <v>0</v>
          </cell>
          <cell r="AM2">
            <v>0</v>
          </cell>
          <cell r="AN2">
            <v>0</v>
          </cell>
          <cell r="AO2" t="str">
            <v>Narrow</v>
          </cell>
          <cell r="AP2" t="str">
            <v>Static</v>
          </cell>
          <cell r="AQ2" t="str">
            <v>No</v>
          </cell>
          <cell r="AR2">
            <v>1.008</v>
          </cell>
          <cell r="AS2">
            <v>18</v>
          </cell>
          <cell r="AT2">
            <v>12.7</v>
          </cell>
          <cell r="AU2">
            <v>17.5</v>
          </cell>
          <cell r="AV2" t="str">
            <v>Tactical</v>
          </cell>
          <cell r="AW2">
            <v>6.35</v>
          </cell>
          <cell r="AX2">
            <v>4.2333333333333334</v>
          </cell>
          <cell r="AY2">
            <v>12.7</v>
          </cell>
          <cell r="AZ2">
            <v>3</v>
          </cell>
          <cell r="BA2" t="str">
            <v>Ebro Foods se creó a partir de la fusión de Azucarera Ebro y Puleva en el año 2000. Ahora es una de las las mayores empresas alimentarias de España. En la última década, la empresa ha ha dado un giro completo a su negocio, desprendiéndose de sus de sus empresas locales de productos lácteos y azúcar para convertirse en un en los mercados de la pasta y el arroz. Esto se ha conseguido a base de desinversiones  y adquisiciones. El principal problema es el encarecimiento de los fletes y la capacidad de trasladar esa subida de costes general. Con unas ventas de 2.750 con un margen del 5,6% y un cash conversion del 120% alcanza un FCF de 184,8 que con un multiplo de 18 da una valoración de entre 12,7 y 17,5</v>
          </cell>
          <cell r="BB2">
            <v>0</v>
          </cell>
          <cell r="BC2">
            <v>0</v>
          </cell>
          <cell r="BD2">
            <v>44595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Koninklijke Ahold Delhaize NV</v>
          </cell>
          <cell r="C2">
            <v>0.10310831821724396</v>
          </cell>
          <cell r="D2">
            <v>7.5647191306685652E-2</v>
          </cell>
          <cell r="E2">
            <v>0.19202898550724637</v>
          </cell>
          <cell r="F2">
            <v>0.1371577146267057</v>
          </cell>
          <cell r="G2">
            <v>0.17944451188132721</v>
          </cell>
          <cell r="H2">
            <v>4.5506177547035967E-2</v>
          </cell>
          <cell r="I2">
            <v>1.079830709618536</v>
          </cell>
          <cell r="J2">
            <v>1.1587609553756595E-2</v>
          </cell>
          <cell r="K2">
            <v>8.3834869909128182E-2</v>
          </cell>
          <cell r="L2">
            <v>0.16806256306760847</v>
          </cell>
          <cell r="M2">
            <v>0.12129929718509887</v>
          </cell>
          <cell r="N2">
            <v>0.36090462556801767</v>
          </cell>
          <cell r="O2">
            <v>2.8614898472701739E-2</v>
          </cell>
          <cell r="P2">
            <v>2.167876301672452</v>
          </cell>
          <cell r="Q2">
            <v>2</v>
          </cell>
          <cell r="R2">
            <v>1</v>
          </cell>
          <cell r="S2">
            <v>1</v>
          </cell>
          <cell r="T2">
            <v>2</v>
          </cell>
          <cell r="U2">
            <v>1</v>
          </cell>
          <cell r="V2">
            <v>3</v>
          </cell>
          <cell r="W2">
            <v>2</v>
          </cell>
          <cell r="X2">
            <v>1</v>
          </cell>
          <cell r="Y2">
            <v>1</v>
          </cell>
          <cell r="Z2">
            <v>2</v>
          </cell>
          <cell r="AA2">
            <v>1</v>
          </cell>
          <cell r="AB2">
            <v>3</v>
          </cell>
          <cell r="AC2">
            <v>2</v>
          </cell>
          <cell r="AD2" t="str">
            <v>Stalwart</v>
          </cell>
          <cell r="AE2" t="str">
            <v>Good</v>
          </cell>
          <cell r="AF2" t="str">
            <v>NETHERLANDS</v>
          </cell>
          <cell r="AG2" t="str">
            <v>Consumer Staples</v>
          </cell>
          <cell r="AH2" t="str">
            <v>Food &amp; Staples Retailing</v>
          </cell>
          <cell r="AI2" t="str">
            <v>Food &amp; Staples Retailing</v>
          </cell>
          <cell r="AJ2" t="str">
            <v>Strongest</v>
          </cell>
          <cell r="AK2" t="str">
            <v>Low</v>
          </cell>
          <cell r="AL2" t="str">
            <v>Location</v>
          </cell>
          <cell r="AM2" t="str">
            <v>Economies of Scale</v>
          </cell>
          <cell r="AN2">
            <v>0</v>
          </cell>
          <cell r="AO2" t="str">
            <v>Narrow</v>
          </cell>
          <cell r="AP2" t="str">
            <v>Static</v>
          </cell>
          <cell r="AQ2" t="str">
            <v>Slow</v>
          </cell>
          <cell r="AR2">
            <v>0.5</v>
          </cell>
          <cell r="AS2">
            <v>16</v>
          </cell>
          <cell r="AT2">
            <v>40</v>
          </cell>
          <cell r="AU2">
            <v>45</v>
          </cell>
          <cell r="AV2" t="str">
            <v>Tactical</v>
          </cell>
          <cell r="AW2">
            <v>20</v>
          </cell>
          <cell r="AX2">
            <v>13.333333333333334</v>
          </cell>
          <cell r="AY2">
            <v>40</v>
          </cell>
          <cell r="AZ2">
            <v>1</v>
          </cell>
          <cell r="BA2" t="str">
            <v>Normalizamos 80-85B ventas para 2024 con un margen neto del 3% y FCF conversion del 110%. Valorando a x16 sin prima por calidad o crecimiento tenemos una valoración de 40-45B (40-45 EUR/share).</v>
          </cell>
          <cell r="BB2">
            <v>0</v>
          </cell>
          <cell r="BC2">
            <v>0</v>
          </cell>
          <cell r="BD2">
            <v>44623</v>
          </cell>
          <cell r="BE2">
            <v>2.6</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2">
          <cell r="B2" t="str">
            <v>EPAM Systems Inc</v>
          </cell>
          <cell r="C2">
            <v>0.27267413614333358</v>
          </cell>
          <cell r="D2">
            <v>0.16289809515232084</v>
          </cell>
          <cell r="E2">
            <v>0.54192503985394347</v>
          </cell>
          <cell r="F2">
            <v>0.38972478459061577</v>
          </cell>
          <cell r="G2">
            <v>-0.40295573125355177</v>
          </cell>
          <cell r="H2">
            <v>0</v>
          </cell>
          <cell r="I2">
            <v>-1.9642031335579193</v>
          </cell>
          <cell r="J2">
            <v>0.41311340044926093</v>
          </cell>
          <cell r="K2">
            <v>0.18844913872379557</v>
          </cell>
          <cell r="L2">
            <v>0.73606046087425947</v>
          </cell>
          <cell r="M2">
            <v>0.43285236383958026</v>
          </cell>
          <cell r="N2">
            <v>-0.40349720501626735</v>
          </cell>
          <cell r="O2">
            <v>0</v>
          </cell>
          <cell r="P2">
            <v>-1.7049344906024835</v>
          </cell>
          <cell r="Q2">
            <v>2</v>
          </cell>
          <cell r="R2">
            <v>3</v>
          </cell>
          <cell r="S2">
            <v>2</v>
          </cell>
          <cell r="T2">
            <v>1</v>
          </cell>
          <cell r="U2">
            <v>2</v>
          </cell>
          <cell r="V2">
            <v>1</v>
          </cell>
          <cell r="W2">
            <v>1</v>
          </cell>
          <cell r="X2">
            <v>3</v>
          </cell>
          <cell r="Y2">
            <v>3</v>
          </cell>
          <cell r="Z2">
            <v>3</v>
          </cell>
          <cell r="AA2">
            <v>3</v>
          </cell>
          <cell r="AB2">
            <v>1</v>
          </cell>
          <cell r="AC2">
            <v>2</v>
          </cell>
          <cell r="AD2" t="str">
            <v>Fast Grower</v>
          </cell>
          <cell r="AE2" t="str">
            <v>Good</v>
          </cell>
          <cell r="AF2" t="str">
            <v>UNITED STATES</v>
          </cell>
          <cell r="AG2" t="str">
            <v>Information Technology</v>
          </cell>
          <cell r="AH2" t="str">
            <v>IT Services</v>
          </cell>
          <cell r="AI2" t="str">
            <v>Software &amp; Services</v>
          </cell>
          <cell r="AJ2" t="str">
            <v>Good</v>
          </cell>
          <cell r="AK2" t="str">
            <v>Medium</v>
          </cell>
          <cell r="AL2" t="str">
            <v>Switching Costs</v>
          </cell>
          <cell r="AM2" t="str">
            <v>Network Effects</v>
          </cell>
          <cell r="AN2">
            <v>0</v>
          </cell>
          <cell r="AO2" t="str">
            <v>Wide</v>
          </cell>
          <cell r="AP2" t="str">
            <v>Static</v>
          </cell>
          <cell r="AQ2" t="str">
            <v>Fast</v>
          </cell>
          <cell r="AR2">
            <v>6</v>
          </cell>
          <cell r="AS2">
            <v>50</v>
          </cell>
          <cell r="AT2">
            <v>370</v>
          </cell>
          <cell r="AU2">
            <v>500</v>
          </cell>
          <cell r="AV2" t="str">
            <v>Strategical</v>
          </cell>
          <cell r="AW2">
            <v>284.61538461538458</v>
          </cell>
          <cell r="AX2">
            <v>246.66666666666666</v>
          </cell>
          <cell r="AY2">
            <v>500</v>
          </cell>
          <cell r="AZ2">
            <v>2</v>
          </cell>
          <cell r="BA2" t="str">
            <v>Estimamos alrededor de 9B en ventas para 2025 con un margen neto del 11-13% y FCF conversion del 100%. Valorando a x20-24 por calidad y sobre todo por crecimiento, y sumando 1B de caja neta: 21-29B (370-500 USD/share).</v>
          </cell>
          <cell r="BB2">
            <v>0</v>
          </cell>
          <cell r="BC2">
            <v>0</v>
          </cell>
          <cell r="BD2">
            <v>44803</v>
          </cell>
          <cell r="BE2">
            <v>19</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2">
          <cell r="B2" t="str">
            <v>Meta Platforms Inc</v>
          </cell>
          <cell r="C2">
            <v>0.42317237566226967</v>
          </cell>
          <cell r="D2">
            <v>0.46928145139227667</v>
          </cell>
          <cell r="E2">
            <v>0.72463863853118593</v>
          </cell>
          <cell r="F2">
            <v>0.4486003762319552</v>
          </cell>
          <cell r="G2">
            <v>-0.49746736535959679</v>
          </cell>
          <cell r="H2">
            <v>-3.5386238475640867E-2</v>
          </cell>
          <cell r="I2">
            <v>-2.146227945622849</v>
          </cell>
          <cell r="J2">
            <v>0.37182574303495608</v>
          </cell>
          <cell r="K2">
            <v>0.47706670963037079</v>
          </cell>
          <cell r="L2">
            <v>0.64810502093210232</v>
          </cell>
          <cell r="M2">
            <v>0.51188481962007992</v>
          </cell>
          <cell r="N2">
            <v>-0.2285169289461135</v>
          </cell>
          <cell r="O2">
            <v>-3.1894285318942853E-2</v>
          </cell>
          <cell r="P2">
            <v>-0.59623178101670815</v>
          </cell>
          <cell r="Q2">
            <v>2</v>
          </cell>
          <cell r="R2">
            <v>2</v>
          </cell>
          <cell r="S2">
            <v>3</v>
          </cell>
          <cell r="T2">
            <v>1</v>
          </cell>
          <cell r="U2">
            <v>1</v>
          </cell>
          <cell r="V2">
            <v>3</v>
          </cell>
          <cell r="W2">
            <v>2</v>
          </cell>
          <cell r="X2">
            <v>3</v>
          </cell>
          <cell r="Y2">
            <v>3</v>
          </cell>
          <cell r="Z2">
            <v>3</v>
          </cell>
          <cell r="AA2">
            <v>3</v>
          </cell>
          <cell r="AB2">
            <v>2</v>
          </cell>
          <cell r="AC2">
            <v>3</v>
          </cell>
          <cell r="AD2" t="str">
            <v>Fast Grower</v>
          </cell>
          <cell r="AE2" t="str">
            <v>Excellent</v>
          </cell>
          <cell r="AF2" t="str">
            <v>UNITED STATES</v>
          </cell>
          <cell r="AG2" t="str">
            <v>Communication Services</v>
          </cell>
          <cell r="AH2" t="str">
            <v>Interactive Media &amp; Services</v>
          </cell>
          <cell r="AI2" t="str">
            <v>Media &amp; Entertainment</v>
          </cell>
          <cell r="AJ2" t="str">
            <v>Strongest</v>
          </cell>
          <cell r="AK2" t="str">
            <v>Low</v>
          </cell>
          <cell r="AL2" t="str">
            <v>Network Effects</v>
          </cell>
          <cell r="AM2" t="str">
            <v>Economies of Scale</v>
          </cell>
          <cell r="AN2">
            <v>0</v>
          </cell>
          <cell r="AO2" t="str">
            <v>Wide</v>
          </cell>
          <cell r="AP2" t="str">
            <v>Static</v>
          </cell>
          <cell r="AQ2" t="str">
            <v>Fast</v>
          </cell>
          <cell r="AR2">
            <v>7.5</v>
          </cell>
          <cell r="AS2">
            <v>25</v>
          </cell>
          <cell r="AT2">
            <v>320</v>
          </cell>
          <cell r="AU2">
            <v>370</v>
          </cell>
          <cell r="AV2" t="str">
            <v>Strategical</v>
          </cell>
          <cell r="AW2">
            <v>246.15384615384613</v>
          </cell>
          <cell r="AX2">
            <v>213.33333333333334</v>
          </cell>
          <cell r="AY2">
            <v>370</v>
          </cell>
          <cell r="AZ2">
            <v>3</v>
          </cell>
          <cell r="BA2" t="str">
            <v>Normalizamos FCF de 37-42B para 2025 y valoramos x22 por calidad, crecimiento y opcionalidades de negocios no monetizados. La estimación del FCF se basa en asumir que es igual al beneficio neto con un margen neto del 25% (manera de normalizar la fortísima inversión en CapEx del metaverso (aún así estamos penalizando de forma conservadora con unos gastos en R&amp;D muy altos). Sumando caja neta de 30B, llegamos a una valoración de 850B-1T (320-370 USD/acción).</v>
          </cell>
          <cell r="BB2">
            <v>0</v>
          </cell>
          <cell r="BC2">
            <v>0</v>
          </cell>
          <cell r="BD2">
            <v>44804</v>
          </cell>
          <cell r="BE2">
            <v>17</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Fomento de Construcciones y Contratas SA</v>
          </cell>
          <cell r="C2">
            <v>-6.0409965956796784E-2</v>
          </cell>
          <cell r="D2">
            <v>0.13231527176030236</v>
          </cell>
          <cell r="E2">
            <v>8.745620434579239E-2</v>
          </cell>
          <cell r="F2">
            <v>6.8341875603535621E-2</v>
          </cell>
          <cell r="G2">
            <v>0.38108111033797493</v>
          </cell>
          <cell r="H2">
            <v>4.0696759841708487E-2</v>
          </cell>
          <cell r="I2">
            <v>5.8362460323952545</v>
          </cell>
          <cell r="J2">
            <v>-1.883423347547275E-2</v>
          </cell>
          <cell r="K2">
            <v>0.17128500494395685</v>
          </cell>
          <cell r="L2">
            <v>0.10956283100271666</v>
          </cell>
          <cell r="M2">
            <v>9.1686172007127878E-2</v>
          </cell>
          <cell r="N2">
            <v>0.27589059374494562</v>
          </cell>
          <cell r="O2">
            <v>3.266077357489508E-2</v>
          </cell>
          <cell r="P2">
            <v>3.0936586596029305</v>
          </cell>
          <cell r="Q2">
            <v>1</v>
          </cell>
          <cell r="R2">
            <v>0</v>
          </cell>
          <cell r="S2">
            <v>1</v>
          </cell>
          <cell r="T2">
            <v>1</v>
          </cell>
          <cell r="U2">
            <v>2</v>
          </cell>
          <cell r="V2">
            <v>1</v>
          </cell>
          <cell r="W2">
            <v>1</v>
          </cell>
          <cell r="X2">
            <v>1</v>
          </cell>
          <cell r="Y2">
            <v>1</v>
          </cell>
          <cell r="Z2">
            <v>2</v>
          </cell>
          <cell r="AA2">
            <v>2</v>
          </cell>
          <cell r="AB2">
            <v>1</v>
          </cell>
          <cell r="AC2">
            <v>1</v>
          </cell>
          <cell r="AD2" t="str">
            <v>Stalwart</v>
          </cell>
          <cell r="AE2" t="str">
            <v>Good</v>
          </cell>
          <cell r="AF2" t="str">
            <v>SPAIN</v>
          </cell>
          <cell r="AG2" t="str">
            <v>Industrials</v>
          </cell>
          <cell r="AH2" t="str">
            <v>Construction &amp; Engineering</v>
          </cell>
          <cell r="AI2" t="str">
            <v>Capital Goods</v>
          </cell>
          <cell r="AJ2" t="str">
            <v>Good</v>
          </cell>
          <cell r="AK2" t="str">
            <v>Low</v>
          </cell>
          <cell r="AL2" t="str">
            <v>Unique Assets</v>
          </cell>
          <cell r="AM2">
            <v>0</v>
          </cell>
          <cell r="AN2">
            <v>0</v>
          </cell>
          <cell r="AO2" t="str">
            <v>Narrow</v>
          </cell>
          <cell r="AP2" t="str">
            <v>Static</v>
          </cell>
          <cell r="AQ2" t="str">
            <v>No</v>
          </cell>
          <cell r="AR2">
            <v>0.8</v>
          </cell>
          <cell r="AS2">
            <v>15</v>
          </cell>
          <cell r="AT2">
            <v>12</v>
          </cell>
          <cell r="AU2">
            <v>15</v>
          </cell>
          <cell r="AV2" t="str">
            <v>Tactical</v>
          </cell>
          <cell r="AW2">
            <v>6</v>
          </cell>
          <cell r="AX2">
            <v>4</v>
          </cell>
          <cell r="AY2">
            <v>12</v>
          </cell>
          <cell r="AZ2">
            <v>3</v>
          </cell>
          <cell r="BA2" t="str">
            <v>Beneficio normalizado en 400 millones (7B ventas con net margin 5,5% x13-15 nos da una valoración de 5.2-6 B, que se corresponde con 12-15 euros por acción.</v>
          </cell>
          <cell r="BB2">
            <v>0</v>
          </cell>
          <cell r="BC2">
            <v>0</v>
          </cell>
          <cell r="BD2">
            <v>44496</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Ferrovial SA</v>
          </cell>
          <cell r="C2">
            <v>1.0146522562522083E-2</v>
          </cell>
          <cell r="D2">
            <v>8.4037637685158387E-2</v>
          </cell>
          <cell r="E2">
            <v>5.3587647593097185E-2</v>
          </cell>
          <cell r="F2">
            <v>4.6568464296242756E-2</v>
          </cell>
          <cell r="G2">
            <v>0.21600121491511098</v>
          </cell>
          <cell r="H2">
            <v>0</v>
          </cell>
          <cell r="I2">
            <v>11.295153860319292</v>
          </cell>
          <cell r="J2">
            <v>4.7406673273868494E-2</v>
          </cell>
          <cell r="K2">
            <v>7.4120801135467596E-2</v>
          </cell>
          <cell r="L2">
            <v>3.9181791990780757E-2</v>
          </cell>
          <cell r="M2">
            <v>3.8041958041958042E-2</v>
          </cell>
          <cell r="N2">
            <v>0.14498254799301918</v>
          </cell>
          <cell r="O2">
            <v>0</v>
          </cell>
          <cell r="P2">
            <v>7.0702127659574465</v>
          </cell>
          <cell r="Q2">
            <v>1</v>
          </cell>
          <cell r="R2">
            <v>1</v>
          </cell>
          <cell r="S2">
            <v>2</v>
          </cell>
          <cell r="T2">
            <v>1</v>
          </cell>
          <cell r="U2">
            <v>1</v>
          </cell>
          <cell r="V2">
            <v>0</v>
          </cell>
          <cell r="W2">
            <v>1</v>
          </cell>
          <cell r="X2">
            <v>1</v>
          </cell>
          <cell r="Y2">
            <v>1</v>
          </cell>
          <cell r="Z2">
            <v>2</v>
          </cell>
          <cell r="AA2">
            <v>3</v>
          </cell>
          <cell r="AB2">
            <v>2</v>
          </cell>
          <cell r="AC2">
            <v>3</v>
          </cell>
          <cell r="AD2" t="str">
            <v>Stalwart</v>
          </cell>
          <cell r="AE2" t="str">
            <v>Regular</v>
          </cell>
          <cell r="AF2" t="str">
            <v>SPAIN</v>
          </cell>
          <cell r="AG2" t="str">
            <v>Industrials</v>
          </cell>
          <cell r="AH2" t="str">
            <v>Construction &amp; Engineering</v>
          </cell>
          <cell r="AI2" t="str">
            <v>Capital Goods</v>
          </cell>
          <cell r="AJ2" t="str">
            <v>Regular</v>
          </cell>
          <cell r="AK2" t="str">
            <v>Low</v>
          </cell>
          <cell r="AL2" t="str">
            <v>Unique Assets</v>
          </cell>
          <cell r="AM2" t="str">
            <v>Intangible Assets/Licences</v>
          </cell>
          <cell r="AN2">
            <v>0</v>
          </cell>
          <cell r="AO2" t="str">
            <v>Narrow</v>
          </cell>
          <cell r="AP2" t="str">
            <v>Static</v>
          </cell>
          <cell r="AQ2" t="str">
            <v>Slow</v>
          </cell>
          <cell r="AR2">
            <v>0.55000000000000004</v>
          </cell>
          <cell r="AS2">
            <v>20</v>
          </cell>
          <cell r="AT2">
            <v>15</v>
          </cell>
          <cell r="AU2">
            <v>25</v>
          </cell>
          <cell r="AV2" t="str">
            <v>Tactical</v>
          </cell>
          <cell r="AW2">
            <v>7.5</v>
          </cell>
          <cell r="AX2">
            <v>5</v>
          </cell>
          <cell r="AY2">
            <v>15</v>
          </cell>
          <cell r="AZ2">
            <v>3</v>
          </cell>
          <cell r="BA2" t="str">
            <v>Empresa constructora de infraestructuras que debido al descenso del gasto publico en el sector ha pasado a desarrollar infraestructuras. En 2018 saca de balance el negocio de servicios y lo pone a la venta. Debido a eso ahora "solo" se dedica a la construcción de infra y su explotación, siendo este último el centro de sus ingresos. La autopista de canada es su gran Activo destacano tambien las de Texas y el 25% de Hethrow. Debido al bajo margen (menor por la venta de servicios) y los bajos ROCEs valoramos con un PER estandar sobre ventas de 15</v>
          </cell>
          <cell r="BB2">
            <v>0</v>
          </cell>
          <cell r="BC2">
            <v>0</v>
          </cell>
          <cell r="BD2">
            <v>44526</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Fiserv Inc</v>
          </cell>
          <cell r="C2">
            <v>0.17548064676620237</v>
          </cell>
          <cell r="D2">
            <v>0.35803210131027174</v>
          </cell>
          <cell r="E2">
            <v>0.26457357645293805</v>
          </cell>
          <cell r="F2">
            <v>8.2747604482631729E-2</v>
          </cell>
          <cell r="G2">
            <v>0.79162231354556922</v>
          </cell>
          <cell r="H2">
            <v>2.2850562869432239E-2</v>
          </cell>
          <cell r="I2">
            <v>2.7704727976391146</v>
          </cell>
          <cell r="J2">
            <v>9.2512792889846596E-2</v>
          </cell>
          <cell r="K2">
            <v>0.41322568716874153</v>
          </cell>
          <cell r="L2">
            <v>0.20094860710854948</v>
          </cell>
          <cell r="M2">
            <v>6.3045075250993621E-2</v>
          </cell>
          <cell r="N2">
            <v>0.53091721920835844</v>
          </cell>
          <cell r="O2">
            <v>3.1537271320651677E-2</v>
          </cell>
          <cell r="P2">
            <v>3.1527218493661446</v>
          </cell>
          <cell r="Q2">
            <v>3</v>
          </cell>
          <cell r="R2">
            <v>1</v>
          </cell>
          <cell r="S2">
            <v>3</v>
          </cell>
          <cell r="T2">
            <v>2</v>
          </cell>
          <cell r="U2">
            <v>1</v>
          </cell>
          <cell r="V2">
            <v>2</v>
          </cell>
          <cell r="W2">
            <v>2</v>
          </cell>
          <cell r="X2">
            <v>3</v>
          </cell>
          <cell r="Y2">
            <v>1</v>
          </cell>
          <cell r="Z2">
            <v>2</v>
          </cell>
          <cell r="AA2">
            <v>2</v>
          </cell>
          <cell r="AB2">
            <v>2</v>
          </cell>
          <cell r="AC2">
            <v>1</v>
          </cell>
          <cell r="AD2" t="str">
            <v>Stalwart</v>
          </cell>
          <cell r="AE2" t="str">
            <v>Excellent</v>
          </cell>
          <cell r="AF2" t="str">
            <v>UNITED STATES</v>
          </cell>
          <cell r="AG2" t="str">
            <v>Information Technology</v>
          </cell>
          <cell r="AH2" t="str">
            <v>IT Services</v>
          </cell>
          <cell r="AI2" t="str">
            <v>Software &amp; Services</v>
          </cell>
          <cell r="AJ2" t="str">
            <v>Strongest</v>
          </cell>
          <cell r="AK2" t="str">
            <v>Low</v>
          </cell>
          <cell r="AL2" t="str">
            <v>Switching Costs</v>
          </cell>
          <cell r="AM2" t="str">
            <v>Network Effects</v>
          </cell>
          <cell r="AN2" t="str">
            <v>Processes</v>
          </cell>
          <cell r="AO2" t="str">
            <v>Wide</v>
          </cell>
          <cell r="AP2" t="str">
            <v>Static</v>
          </cell>
          <cell r="AQ2" t="str">
            <v>Slow</v>
          </cell>
          <cell r="AR2">
            <v>5</v>
          </cell>
          <cell r="AS2">
            <v>20</v>
          </cell>
          <cell r="AT2">
            <v>110</v>
          </cell>
          <cell r="AU2">
            <v>130</v>
          </cell>
          <cell r="AV2" t="str">
            <v>Strategical</v>
          </cell>
          <cell r="AW2">
            <v>84.615384615384613</v>
          </cell>
          <cell r="AX2">
            <v>73.333333333333329</v>
          </cell>
          <cell r="AY2">
            <v>130</v>
          </cell>
          <cell r="AZ2">
            <v>1</v>
          </cell>
          <cell r="BA2" t="str">
            <v>Nuestras estimaciones para 2023 es que la compañía consiga ventas 17-18B, margen neto 25%, FCF conversion 100% y valoramos a x20 FCF por calidad y tras penalizar por deuda 7B aprox llegamos a una valoración de 75-85B (110-130 USD/share).</v>
          </cell>
          <cell r="BB2">
            <v>0</v>
          </cell>
          <cell r="BC2">
            <v>0</v>
          </cell>
          <cell r="BD2">
            <v>44620</v>
          </cell>
          <cell r="BE2">
            <v>7</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Fresenius SE &amp; Co KGaA</v>
          </cell>
          <cell r="C2">
            <v>7.8171715171072187E-2</v>
          </cell>
          <cell r="D2">
            <v>0.18703452728623715</v>
          </cell>
          <cell r="E2">
            <v>0.21661575356309781</v>
          </cell>
          <cell r="F2">
            <v>0.10369624682266551</v>
          </cell>
          <cell r="G2">
            <v>0.59299189319180168</v>
          </cell>
          <cell r="H2">
            <v>3.6237949141020506E-2</v>
          </cell>
          <cell r="I2">
            <v>3.047491455462942</v>
          </cell>
          <cell r="J2">
            <v>3.4264134299969662E-2</v>
          </cell>
          <cell r="K2">
            <v>0.18440831556503198</v>
          </cell>
          <cell r="L2">
            <v>7.9211609754280071E-2</v>
          </cell>
          <cell r="M2">
            <v>7.9211609754280071E-2</v>
          </cell>
          <cell r="N2">
            <v>0.33894277535365885</v>
          </cell>
          <cell r="O2">
            <v>1.8633769103295894E-2</v>
          </cell>
          <cell r="P2">
            <v>3.5252204075733489</v>
          </cell>
          <cell r="Q2">
            <v>2</v>
          </cell>
          <cell r="R2">
            <v>1</v>
          </cell>
          <cell r="S2">
            <v>1</v>
          </cell>
          <cell r="T2">
            <v>2</v>
          </cell>
          <cell r="U2">
            <v>1</v>
          </cell>
          <cell r="V2">
            <v>1</v>
          </cell>
          <cell r="W2">
            <v>2</v>
          </cell>
          <cell r="X2">
            <v>1</v>
          </cell>
          <cell r="Y2">
            <v>0</v>
          </cell>
          <cell r="Z2">
            <v>1</v>
          </cell>
          <cell r="AA2">
            <v>2</v>
          </cell>
          <cell r="AB2">
            <v>2</v>
          </cell>
          <cell r="AC2">
            <v>1</v>
          </cell>
          <cell r="AD2" t="str">
            <v>Stalwart</v>
          </cell>
          <cell r="AE2" t="str">
            <v>Good</v>
          </cell>
          <cell r="AF2" t="str">
            <v>GERMANY</v>
          </cell>
          <cell r="AG2" t="str">
            <v>Health Care</v>
          </cell>
          <cell r="AH2" t="str">
            <v>Health Care Providers &amp; Servic</v>
          </cell>
          <cell r="AI2" t="str">
            <v>Health Care Equipment &amp; Servic</v>
          </cell>
          <cell r="AJ2" t="str">
            <v>Good</v>
          </cell>
          <cell r="AK2" t="str">
            <v>Medium</v>
          </cell>
          <cell r="AL2" t="str">
            <v>Network Effects</v>
          </cell>
          <cell r="AM2">
            <v>0</v>
          </cell>
          <cell r="AN2">
            <v>0</v>
          </cell>
          <cell r="AO2" t="str">
            <v>Narrow</v>
          </cell>
          <cell r="AP2" t="str">
            <v>Static</v>
          </cell>
          <cell r="AQ2" t="str">
            <v>Yes</v>
          </cell>
          <cell r="AR2">
            <v>0.7</v>
          </cell>
          <cell r="AS2">
            <v>15</v>
          </cell>
          <cell r="AT2">
            <v>40</v>
          </cell>
          <cell r="AU2">
            <v>60</v>
          </cell>
          <cell r="AV2" t="str">
            <v>Tactical</v>
          </cell>
          <cell r="AW2">
            <v>20</v>
          </cell>
          <cell r="AX2">
            <v>13.333333333333334</v>
          </cell>
          <cell r="AY2">
            <v>40</v>
          </cell>
          <cell r="AZ2">
            <v>2</v>
          </cell>
          <cell r="BA2" t="str">
            <v>Valoramos por PER por la volatilidad en FCF y dependencia de devolución de deuda. Normalizamos 2-2.5B de beneficios para 2024 y valoramos a PER 15: 30-40B. Penalizando 7B por deuda excesiva (1x EBITDA) llegamos a 23-33B (40-60 EUR/acción).</v>
          </cell>
          <cell r="BB2" t="str">
            <v>No debt reduction</v>
          </cell>
          <cell r="BC2">
            <v>0</v>
          </cell>
          <cell r="BD2">
            <v>44624</v>
          </cell>
          <cell r="BE2">
            <v>6</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Modelización FCF conversion"/>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2">
          <cell r="B2" t="str">
            <v>Galp Energia SGPS SA</v>
          </cell>
          <cell r="C2">
            <v>-3.0359607195183491E-2</v>
          </cell>
          <cell r="D2">
            <v>9.0947460301300992E-2</v>
          </cell>
          <cell r="E2">
            <v>8.9187735059792536E-2</v>
          </cell>
          <cell r="F2">
            <v>8.7494187775126159E-2</v>
          </cell>
          <cell r="G2">
            <v>0.18682941113622703</v>
          </cell>
          <cell r="H2">
            <v>1.2816371822935152E-2</v>
          </cell>
          <cell r="I2">
            <v>1.8710207182420131</v>
          </cell>
          <cell r="J2">
            <v>-0.31319775511435644</v>
          </cell>
          <cell r="K2">
            <v>0.10403303751867148</v>
          </cell>
          <cell r="L2">
            <v>-1.5846664654391791E-2</v>
          </cell>
          <cell r="M2">
            <v>-1.5645954403218598E-2</v>
          </cell>
          <cell r="N2">
            <v>0.21044571612799226</v>
          </cell>
          <cell r="O2">
            <v>3.0016162549064879E-2</v>
          </cell>
          <cell r="P2">
            <v>2.2052364864864864</v>
          </cell>
          <cell r="Q2">
            <v>1</v>
          </cell>
          <cell r="R2">
            <v>1</v>
          </cell>
          <cell r="S2">
            <v>1</v>
          </cell>
          <cell r="T2">
            <v>2</v>
          </cell>
          <cell r="U2">
            <v>2</v>
          </cell>
          <cell r="V2">
            <v>0</v>
          </cell>
          <cell r="W2">
            <v>0</v>
          </cell>
          <cell r="X2">
            <v>1</v>
          </cell>
          <cell r="Y2">
            <v>2</v>
          </cell>
          <cell r="Z2">
            <v>2</v>
          </cell>
          <cell r="AA2">
            <v>1</v>
          </cell>
          <cell r="AB2">
            <v>1</v>
          </cell>
          <cell r="AC2">
            <v>1</v>
          </cell>
          <cell r="AD2" t="str">
            <v>Asset Plays</v>
          </cell>
          <cell r="AE2" t="str">
            <v>Regular</v>
          </cell>
          <cell r="AF2" t="str">
            <v>PORTUGAL</v>
          </cell>
          <cell r="AG2" t="str">
            <v>Energy</v>
          </cell>
          <cell r="AH2" t="str">
            <v>Oil, Gas &amp; Consumable Fuels</v>
          </cell>
          <cell r="AI2" t="str">
            <v>Energy</v>
          </cell>
          <cell r="AJ2" t="str">
            <v>Weak</v>
          </cell>
          <cell r="AK2" t="str">
            <v>Medium</v>
          </cell>
          <cell r="AL2" t="str">
            <v>Economies of Scale</v>
          </cell>
          <cell r="AM2" t="str">
            <v>Intangible Assets/Licences</v>
          </cell>
          <cell r="AN2">
            <v>0</v>
          </cell>
          <cell r="AO2" t="str">
            <v>Narrow</v>
          </cell>
          <cell r="AP2" t="str">
            <v>Static</v>
          </cell>
          <cell r="AQ2" t="str">
            <v>Slow</v>
          </cell>
          <cell r="AR2">
            <v>0.72</v>
          </cell>
          <cell r="AS2">
            <v>18</v>
          </cell>
          <cell r="AT2">
            <v>8</v>
          </cell>
          <cell r="AU2">
            <v>12</v>
          </cell>
          <cell r="AV2" t="str">
            <v>Tactical</v>
          </cell>
          <cell r="AW2">
            <v>4</v>
          </cell>
          <cell r="AX2">
            <v>2.6666666666666665</v>
          </cell>
          <cell r="AY2">
            <v>8</v>
          </cell>
          <cell r="AZ2">
            <v>3</v>
          </cell>
          <cell r="BA2" t="str">
            <v xml:space="preserve">Galp es una empresa portuguesa integrada de petróleo y gas con actividades de exploración y producción, refinado y comercialización y gas y energía. Sus principales activos de exploración y producción se encuentran en Brasil, Mozambique y Angola. Desde  2010, la producción de Galp ha aumentado significativamente y se espera que siga creciendo (principalmente impulsado por el real brasileño). A unas ventas normalizadas de 19,000 con un margen del 4% alcanzamos un net income de 570 el cual convierte a caja un 100% de media a largo plazo. Esto multiplicado por un multiplo de 13 ó 18 nos daría una valoración de 8 o 12 euros. </v>
          </cell>
          <cell r="BB2">
            <v>0</v>
          </cell>
          <cell r="BC2">
            <v>0</v>
          </cell>
          <cell r="BD2">
            <v>44595</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Gestamp Automocion SA</v>
          </cell>
          <cell r="C2">
            <v>4.2238579776689926E-2</v>
          </cell>
          <cell r="D2">
            <v>0.10919678688219281</v>
          </cell>
          <cell r="E2">
            <v>0.10066781663550946</v>
          </cell>
          <cell r="F2">
            <v>9.7948241725776194E-2</v>
          </cell>
          <cell r="G2">
            <v>0.29739804088929211</v>
          </cell>
          <cell r="H2">
            <v>5.1342714861533724E-2</v>
          </cell>
          <cell r="I2">
            <v>2.5066859413953901</v>
          </cell>
          <cell r="J2">
            <v>8.5437053370243987E-2</v>
          </cell>
          <cell r="K2">
            <v>0.12369259512569436</v>
          </cell>
          <cell r="L2">
            <v>9.4359736948425171E-2</v>
          </cell>
          <cell r="M2">
            <v>9.2535231619417041E-2</v>
          </cell>
          <cell r="N2">
            <v>0.26698661514322519</v>
          </cell>
          <cell r="O2">
            <v>3.4053208006334205E-2</v>
          </cell>
          <cell r="P2">
            <v>2.2815434179965539</v>
          </cell>
          <cell r="Q2">
            <v>2</v>
          </cell>
          <cell r="R2">
            <v>1</v>
          </cell>
          <cell r="S2">
            <v>1</v>
          </cell>
          <cell r="T2">
            <v>2</v>
          </cell>
          <cell r="U2">
            <v>1</v>
          </cell>
          <cell r="V2">
            <v>1</v>
          </cell>
          <cell r="W2">
            <v>1</v>
          </cell>
          <cell r="X2">
            <v>1</v>
          </cell>
          <cell r="Y2">
            <v>1</v>
          </cell>
          <cell r="Z2">
            <v>1</v>
          </cell>
          <cell r="AA2">
            <v>1</v>
          </cell>
          <cell r="AB2">
            <v>1</v>
          </cell>
          <cell r="AC2">
            <v>2</v>
          </cell>
          <cell r="AD2" t="str">
            <v>Cyclical</v>
          </cell>
          <cell r="AE2" t="str">
            <v>Regular</v>
          </cell>
          <cell r="AF2" t="str">
            <v>SPAIN</v>
          </cell>
          <cell r="AG2" t="str">
            <v>Consumer Discretionary</v>
          </cell>
          <cell r="AH2" t="str">
            <v>Auto Components</v>
          </cell>
          <cell r="AI2" t="str">
            <v>Automobiles &amp; Components</v>
          </cell>
          <cell r="AJ2" t="str">
            <v>Regular</v>
          </cell>
          <cell r="AK2" t="str">
            <v>Medium</v>
          </cell>
          <cell r="AL2" t="str">
            <v>Switching Costs</v>
          </cell>
          <cell r="AM2" t="str">
            <v>Location</v>
          </cell>
          <cell r="AN2">
            <v>0</v>
          </cell>
          <cell r="AO2" t="str">
            <v>Narrow</v>
          </cell>
          <cell r="AP2" t="str">
            <v>Static</v>
          </cell>
          <cell r="AQ2" t="str">
            <v>Slow</v>
          </cell>
          <cell r="AR2">
            <v>0.35</v>
          </cell>
          <cell r="AS2">
            <v>13</v>
          </cell>
          <cell r="AT2">
            <v>6</v>
          </cell>
          <cell r="AU2">
            <v>7</v>
          </cell>
          <cell r="AV2" t="str">
            <v>Tactical</v>
          </cell>
          <cell r="AW2">
            <v>3</v>
          </cell>
          <cell r="AX2">
            <v>2</v>
          </cell>
          <cell r="AY2">
            <v>6</v>
          </cell>
          <cell r="AZ2">
            <v>3</v>
          </cell>
          <cell r="BA2" t="str">
            <v>Compañía cíclica con mucha dependencia de la evolución del sector y de los clientes. Tiene una proposición de valor clave pero sin alto poder de negociación en la cadena de suministro. Intensiva en capital y en fase expansiva orgánica, han alcanzado una posición con bastante deuda. Valoramos a PER 13 por la dificultad para estimar un flujo de caja por los movimientos fuertes de CapEx y WCR. Estimamos unas ventas de 10 B para los años 23-24 con un margen neto en entornos del 3% (EBITDA 11%, EBIT 6%). Por el alto apalancamiento operativo (y financiero) y las fuertes inversiones en CapEx del pasado podríamos estar infraestimando el beneficio normalizado pero alrededor de 300M parece razonable. A un múltiplo de 13 veces tenemos una valoración de unos 4 B, que penalizando en 0.5-1B para la reducción de deuda nos da una valoración de 3.5-4 B, que significan 6-7 euros/acción.</v>
          </cell>
          <cell r="BB2">
            <v>0</v>
          </cell>
          <cell r="BC2">
            <v>0</v>
          </cell>
          <cell r="BD2">
            <v>44844</v>
          </cell>
          <cell r="BE2">
            <v>0.5</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2">
          <cell r="B2" t="str">
            <v>Alphabet Inc</v>
          </cell>
          <cell r="C2">
            <v>0.21323659331930234</v>
          </cell>
          <cell r="D2">
            <v>0.3314151299159776</v>
          </cell>
          <cell r="E2">
            <v>0.58356072628738664</v>
          </cell>
          <cell r="F2">
            <v>0.44133566084357378</v>
          </cell>
          <cell r="G2">
            <v>-0.47669508676327288</v>
          </cell>
          <cell r="H2">
            <v>-0.18081553823362076</v>
          </cell>
          <cell r="I2">
            <v>-2.3980738128734109</v>
          </cell>
          <cell r="J2">
            <v>0.41150076427049154</v>
          </cell>
          <cell r="K2">
            <v>0.36428773817425292</v>
          </cell>
          <cell r="L2">
            <v>0.66968980244686827</v>
          </cell>
          <cell r="M2">
            <v>0.5602659188292739</v>
          </cell>
          <cell r="N2">
            <v>-0.33046992078783988</v>
          </cell>
          <cell r="O2">
            <v>-4.0444787428090358E-2</v>
          </cell>
          <cell r="P2">
            <v>-1.1841903381848402</v>
          </cell>
          <cell r="Q2">
            <v>2</v>
          </cell>
          <cell r="R2">
            <v>2</v>
          </cell>
          <cell r="S2">
            <v>2</v>
          </cell>
          <cell r="T2">
            <v>2</v>
          </cell>
          <cell r="U2">
            <v>1</v>
          </cell>
          <cell r="V2">
            <v>3</v>
          </cell>
          <cell r="W2">
            <v>2</v>
          </cell>
          <cell r="X2">
            <v>3</v>
          </cell>
          <cell r="Y2">
            <v>3</v>
          </cell>
          <cell r="Z2">
            <v>3</v>
          </cell>
          <cell r="AA2">
            <v>3</v>
          </cell>
          <cell r="AB2">
            <v>2</v>
          </cell>
          <cell r="AC2">
            <v>2</v>
          </cell>
          <cell r="AD2" t="str">
            <v>Stalwart</v>
          </cell>
          <cell r="AE2" t="str">
            <v>Excellent</v>
          </cell>
          <cell r="AF2" t="str">
            <v>UNITED STATES</v>
          </cell>
          <cell r="AG2" t="str">
            <v>Communication Services</v>
          </cell>
          <cell r="AH2" t="str">
            <v>Interactive Media &amp; Services</v>
          </cell>
          <cell r="AI2" t="str">
            <v>Media &amp; Entertainment</v>
          </cell>
          <cell r="AJ2" t="str">
            <v>Strongest</v>
          </cell>
          <cell r="AK2" t="str">
            <v>Low</v>
          </cell>
          <cell r="AL2" t="str">
            <v>Network Effects</v>
          </cell>
          <cell r="AM2" t="str">
            <v>Switching Costs</v>
          </cell>
          <cell r="AN2" t="str">
            <v>Economies of Scale</v>
          </cell>
          <cell r="AO2" t="str">
            <v>Wide</v>
          </cell>
          <cell r="AP2" t="str">
            <v>Widing</v>
          </cell>
          <cell r="AQ2" t="str">
            <v>Yes</v>
          </cell>
          <cell r="AR2">
            <v>9</v>
          </cell>
          <cell r="AS2">
            <v>33</v>
          </cell>
          <cell r="AT2">
            <v>180</v>
          </cell>
          <cell r="AU2">
            <v>210</v>
          </cell>
          <cell r="AV2" t="str">
            <v>Strategical</v>
          </cell>
          <cell r="AW2">
            <v>138.46153846153845</v>
          </cell>
          <cell r="AX2">
            <v>120</v>
          </cell>
          <cell r="AY2">
            <v>210</v>
          </cell>
          <cell r="AZ2">
            <v>2</v>
          </cell>
          <cell r="BA2" t="str">
            <v>Estimamos que en 2025 van a realizar unos 100-120 B en FCF sin problemas. Valoramos x22 por calidad, crecimiento y opcionalidad de negocios sin monetizar. Sumando 100B de caja neta tenemos una valoración final de 2.3-2.7 T (180-210 USD/Share).</v>
          </cell>
          <cell r="BB2">
            <v>0</v>
          </cell>
          <cell r="BC2">
            <v>0</v>
          </cell>
          <cell r="BD2">
            <v>44804</v>
          </cell>
          <cell r="BE2">
            <v>8.5</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Barrick Gold Corp</v>
          </cell>
          <cell r="C2">
            <v>-5.548133987592142E-3</v>
          </cell>
          <cell r="D2">
            <v>0.46036488680336324</v>
          </cell>
          <cell r="E2">
            <v>0.15179103924148174</v>
          </cell>
          <cell r="F2">
            <v>0.12773871754872468</v>
          </cell>
          <cell r="G2">
            <v>0.19510038868449542</v>
          </cell>
          <cell r="H2">
            <v>6.1725031787392526E-2</v>
          </cell>
          <cell r="I2">
            <v>1.2675840118203083</v>
          </cell>
          <cell r="J2">
            <v>-4.8431917427550597E-2</v>
          </cell>
          <cell r="K2">
            <v>0.54125990821860659</v>
          </cell>
          <cell r="L2">
            <v>0.15998978400467018</v>
          </cell>
          <cell r="M2">
            <v>0.13627746527022408</v>
          </cell>
          <cell r="N2">
            <v>-3.0863464780038459E-3</v>
          </cell>
          <cell r="O2">
            <v>6.1165048543689322E-2</v>
          </cell>
          <cell r="P2">
            <v>-2.004008016032064E-2</v>
          </cell>
          <cell r="Q2">
            <v>0</v>
          </cell>
          <cell r="R2">
            <v>1</v>
          </cell>
          <cell r="S2">
            <v>2</v>
          </cell>
          <cell r="T2">
            <v>0</v>
          </cell>
          <cell r="U2">
            <v>1</v>
          </cell>
          <cell r="V2">
            <v>1</v>
          </cell>
          <cell r="W2">
            <v>1</v>
          </cell>
          <cell r="X2">
            <v>1</v>
          </cell>
          <cell r="Y2">
            <v>2</v>
          </cell>
          <cell r="Z2">
            <v>3</v>
          </cell>
          <cell r="AA2">
            <v>0</v>
          </cell>
          <cell r="AB2">
            <v>2</v>
          </cell>
          <cell r="AC2">
            <v>1</v>
          </cell>
          <cell r="AD2" t="str">
            <v>Cyclical</v>
          </cell>
          <cell r="AE2" t="str">
            <v>Regular</v>
          </cell>
          <cell r="AF2" t="str">
            <v>CANADA</v>
          </cell>
          <cell r="AG2" t="str">
            <v>Materials</v>
          </cell>
          <cell r="AH2" t="str">
            <v>Metals &amp; Mining</v>
          </cell>
          <cell r="AI2" t="str">
            <v>Materials</v>
          </cell>
          <cell r="AJ2" t="str">
            <v>Good</v>
          </cell>
          <cell r="AK2" t="str">
            <v>Low</v>
          </cell>
          <cell r="AL2" t="str">
            <v>Unique Assets</v>
          </cell>
          <cell r="AM2">
            <v>0</v>
          </cell>
          <cell r="AN2">
            <v>0</v>
          </cell>
          <cell r="AO2" t="str">
            <v>Wide</v>
          </cell>
          <cell r="AP2" t="str">
            <v>Static</v>
          </cell>
          <cell r="AQ2" t="str">
            <v>No</v>
          </cell>
          <cell r="AR2">
            <v>1.5</v>
          </cell>
          <cell r="AS2">
            <v>15</v>
          </cell>
          <cell r="AT2">
            <v>17</v>
          </cell>
          <cell r="AU2">
            <v>23</v>
          </cell>
          <cell r="AV2" t="str">
            <v>Tactical</v>
          </cell>
          <cell r="AW2">
            <v>8.5</v>
          </cell>
          <cell r="AX2">
            <v>5.666666666666667</v>
          </cell>
          <cell r="AY2">
            <v>17</v>
          </cell>
          <cell r="AZ2">
            <v>1</v>
          </cell>
          <cell r="BA2" t="str">
            <v>Una de las mineras más grandes del mundo, centrada en cobre y sobre todo en oro. Muy diversificada geográficamente, pero con gran exposición a países subdesarrollados. Normalizamos un EBITDA de 6.5B y un beneficio de 2.5B. Valorando a x6 EV/EBITDA y PER 15 tenemos un rango de valoración de 30-40B (17-23 $/acción).</v>
          </cell>
          <cell r="BB2">
            <v>0</v>
          </cell>
          <cell r="BC2">
            <v>0</v>
          </cell>
          <cell r="BD2">
            <v>44651</v>
          </cell>
          <cell r="BE2">
            <v>1.4</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Aena SME SA</v>
          </cell>
          <cell r="C2">
            <v>1.4012681244981846E-2</v>
          </cell>
          <cell r="D2">
            <v>0.54267084560563728</v>
          </cell>
          <cell r="E2">
            <v>7.726925130753419E-2</v>
          </cell>
          <cell r="F2">
            <v>7.7261837279669843E-2</v>
          </cell>
          <cell r="G2">
            <v>0.56417973381946018</v>
          </cell>
          <cell r="H2">
            <v>0</v>
          </cell>
          <cell r="I2">
            <v>6.162641427850037</v>
          </cell>
          <cell r="J2">
            <v>-0.50540806095625568</v>
          </cell>
          <cell r="K2">
            <v>0.37363993790819899</v>
          </cell>
          <cell r="L2">
            <v>1.6520499601536118E-3</v>
          </cell>
          <cell r="M2">
            <v>1.6518138071689116E-3</v>
          </cell>
          <cell r="N2">
            <v>0.44893860406105146</v>
          </cell>
          <cell r="O2">
            <v>0</v>
          </cell>
          <cell r="P2">
            <v>8.486380726498048</v>
          </cell>
          <cell r="Q2">
            <v>2</v>
          </cell>
          <cell r="R2">
            <v>2</v>
          </cell>
          <cell r="S2">
            <v>2</v>
          </cell>
          <cell r="T2">
            <v>1</v>
          </cell>
          <cell r="U2">
            <v>1</v>
          </cell>
          <cell r="V2">
            <v>3</v>
          </cell>
          <cell r="W2">
            <v>2</v>
          </cell>
          <cell r="X2">
            <v>1</v>
          </cell>
          <cell r="Y2">
            <v>1</v>
          </cell>
          <cell r="Z2">
            <v>1</v>
          </cell>
          <cell r="AA2">
            <v>2</v>
          </cell>
          <cell r="AB2">
            <v>3</v>
          </cell>
          <cell r="AC2">
            <v>1</v>
          </cell>
          <cell r="AD2" t="str">
            <v>Asset Plays</v>
          </cell>
          <cell r="AE2" t="str">
            <v>Regular</v>
          </cell>
          <cell r="AF2" t="str">
            <v>SPAIN</v>
          </cell>
          <cell r="AG2" t="str">
            <v>Industrials</v>
          </cell>
          <cell r="AH2" t="str">
            <v>Transportation Infrastructure</v>
          </cell>
          <cell r="AI2" t="str">
            <v>Transportation</v>
          </cell>
          <cell r="AJ2" t="str">
            <v>Weak</v>
          </cell>
          <cell r="AK2" t="str">
            <v>Medium</v>
          </cell>
          <cell r="AL2" t="str">
            <v>Unique Assets</v>
          </cell>
          <cell r="AM2" t="str">
            <v>Intangible Assets/Licences</v>
          </cell>
          <cell r="AN2">
            <v>0</v>
          </cell>
          <cell r="AO2" t="str">
            <v>Narrow</v>
          </cell>
          <cell r="AP2" t="str">
            <v>Static</v>
          </cell>
          <cell r="AQ2" t="str">
            <v>Slow</v>
          </cell>
          <cell r="AR2">
            <v>6</v>
          </cell>
          <cell r="AS2">
            <v>18</v>
          </cell>
          <cell r="AT2">
            <v>160</v>
          </cell>
          <cell r="AU2">
            <v>180</v>
          </cell>
          <cell r="AV2" t="str">
            <v>Tactical</v>
          </cell>
          <cell r="AW2">
            <v>80</v>
          </cell>
          <cell r="AX2">
            <v>53.333333333333336</v>
          </cell>
          <cell r="AY2">
            <v>160</v>
          </cell>
          <cell r="AZ2">
            <v>0</v>
          </cell>
          <cell r="BA2" t="str">
            <v>Empresa dedicada principalmente a la explotación de aeropuertos. Sus actividades se dividen en cuatro segmentos: Aeropuertos, Comercial, así como servicios bancarios y publicidad y Servicios fuera de la terminal e internacional. Este último comprende las operaciones de la filial de la empresa que invierte en otros propietarios de aeropuertos principalmente en México, Colombia y el Reino Unido. Las ventas normalizadas suponen 4,500M que multiplicadas por el margen normalizado del 32% y por el cash conversion rate del 1,2 alcanza los 1700. El FCF estaria por tanto entre los 1600 y 1800 que por un multiplo estandar de 15 daria una valoración de entre 160 y 180</v>
          </cell>
          <cell r="BB2">
            <v>0</v>
          </cell>
          <cell r="BC2">
            <v>0</v>
          </cell>
          <cell r="BD2">
            <v>44573</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Golar LNG Ltd</v>
          </cell>
          <cell r="C2">
            <v>0.210387331127455</v>
          </cell>
          <cell r="D2">
            <v>0.14733273039923611</v>
          </cell>
          <cell r="E2" t="e">
            <v>#VALUE!</v>
          </cell>
          <cell r="F2" t="e">
            <v>#VALUE!</v>
          </cell>
          <cell r="G2" t="e">
            <v>#VALUE!</v>
          </cell>
          <cell r="H2" t="e">
            <v>#VALUE!</v>
          </cell>
          <cell r="I2" t="e">
            <v>#VALUE!</v>
          </cell>
          <cell r="J2">
            <v>2.9929075750563694E-2</v>
          </cell>
          <cell r="K2" t="str">
            <v/>
          </cell>
          <cell r="L2" t="e">
            <v>#VALUE!</v>
          </cell>
          <cell r="M2" t="e">
            <v>#VALUE!</v>
          </cell>
          <cell r="N2" t="e">
            <v>#VALUE!</v>
          </cell>
          <cell r="O2" t="e">
            <v>#VALUE!</v>
          </cell>
          <cell r="P2" t="e">
            <v>#VALUE!</v>
          </cell>
          <cell r="Q2">
            <v>0</v>
          </cell>
          <cell r="R2">
            <v>1</v>
          </cell>
          <cell r="S2">
            <v>0</v>
          </cell>
          <cell r="T2">
            <v>0</v>
          </cell>
          <cell r="U2">
            <v>1</v>
          </cell>
          <cell r="V2">
            <v>1</v>
          </cell>
          <cell r="W2">
            <v>0</v>
          </cell>
          <cell r="X2">
            <v>1</v>
          </cell>
          <cell r="Y2">
            <v>0</v>
          </cell>
          <cell r="Z2">
            <v>1</v>
          </cell>
          <cell r="AA2">
            <v>1</v>
          </cell>
          <cell r="AB2">
            <v>1</v>
          </cell>
          <cell r="AC2">
            <v>2</v>
          </cell>
          <cell r="AD2" t="str">
            <v>Cyclical</v>
          </cell>
          <cell r="AE2" t="str">
            <v>Bad</v>
          </cell>
          <cell r="AF2" t="str">
            <v>BERMUDA</v>
          </cell>
          <cell r="AG2" t="str">
            <v>Energy</v>
          </cell>
          <cell r="AH2" t="str">
            <v>Oil, Gas &amp; Consumable Fuels</v>
          </cell>
          <cell r="AI2" t="str">
            <v>Energy</v>
          </cell>
          <cell r="AJ2" t="str">
            <v>Weak</v>
          </cell>
          <cell r="AK2" t="str">
            <v>High</v>
          </cell>
          <cell r="AL2">
            <v>0</v>
          </cell>
          <cell r="AM2">
            <v>0</v>
          </cell>
          <cell r="AN2">
            <v>0</v>
          </cell>
          <cell r="AO2">
            <v>0</v>
          </cell>
          <cell r="AP2" t="str">
            <v>Widing</v>
          </cell>
          <cell r="AQ2" t="str">
            <v>No</v>
          </cell>
          <cell r="AR2">
            <v>0</v>
          </cell>
          <cell r="AS2">
            <v>0</v>
          </cell>
          <cell r="AT2">
            <v>35</v>
          </cell>
          <cell r="AU2">
            <v>55</v>
          </cell>
          <cell r="AV2" t="str">
            <v>Tactical</v>
          </cell>
          <cell r="AW2">
            <v>17.5</v>
          </cell>
          <cell r="AX2">
            <v>11.666666666666666</v>
          </cell>
          <cell r="AY2">
            <v>35</v>
          </cell>
          <cell r="AZ2">
            <v>2</v>
          </cell>
          <cell r="BA2" t="str">
            <v>Compañía de baja calidad con importantes proyectos en desarrollo. Para 2024 esperamos que genere unos 400-600M de FCF y la deuda está colateralizada contra activos. Valorando a x10 FCF por baja calidad: 4-6B (35-55 $/acción).</v>
          </cell>
          <cell r="BB2">
            <v>0</v>
          </cell>
          <cell r="BC2">
            <v>0</v>
          </cell>
          <cell r="BD2">
            <v>44651</v>
          </cell>
          <cell r="BE2">
            <v>4.8</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Grifols SA</v>
          </cell>
          <cell r="C2">
            <v>0.13560809745081831</v>
          </cell>
          <cell r="D2">
            <v>0.28655829075897138</v>
          </cell>
          <cell r="E2">
            <v>0.20592285216910844</v>
          </cell>
          <cell r="F2">
            <v>0.11032347633319492</v>
          </cell>
          <cell r="G2">
            <v>0.64669952850123058</v>
          </cell>
          <cell r="H2">
            <v>3.1747315680320797E-6</v>
          </cell>
          <cell r="I2">
            <v>3.9138915769387888</v>
          </cell>
          <cell r="J2">
            <v>4.7335090516369638E-2</v>
          </cell>
          <cell r="K2">
            <v>0.21261384282284135</v>
          </cell>
          <cell r="L2">
            <v>0.10402108661455767</v>
          </cell>
          <cell r="M2">
            <v>6.1860206466979858E-2</v>
          </cell>
          <cell r="N2">
            <v>0.64731644590573501</v>
          </cell>
          <cell r="O2">
            <v>2.6468994317683718E-3</v>
          </cell>
          <cell r="P2">
            <v>5.6686099460438308</v>
          </cell>
          <cell r="Q2">
            <v>2</v>
          </cell>
          <cell r="R2">
            <v>1</v>
          </cell>
          <cell r="S2">
            <v>2</v>
          </cell>
          <cell r="T2">
            <v>2</v>
          </cell>
          <cell r="U2">
            <v>1</v>
          </cell>
          <cell r="V2">
            <v>1</v>
          </cell>
          <cell r="W2">
            <v>2</v>
          </cell>
          <cell r="X2">
            <v>2</v>
          </cell>
          <cell r="Y2">
            <v>0</v>
          </cell>
          <cell r="Z2">
            <v>2</v>
          </cell>
          <cell r="AA2">
            <v>2</v>
          </cell>
          <cell r="AB2">
            <v>2</v>
          </cell>
          <cell r="AC2">
            <v>1</v>
          </cell>
          <cell r="AD2" t="str">
            <v>Stalwart</v>
          </cell>
          <cell r="AE2" t="str">
            <v>Good</v>
          </cell>
          <cell r="AF2" t="str">
            <v>SPAIN</v>
          </cell>
          <cell r="AG2" t="str">
            <v>Health Care</v>
          </cell>
          <cell r="AH2" t="str">
            <v>Biotechnology</v>
          </cell>
          <cell r="AI2" t="str">
            <v>Pharmaceuticals, Biotechnology</v>
          </cell>
          <cell r="AJ2" t="str">
            <v>Strongest</v>
          </cell>
          <cell r="AK2" t="str">
            <v>Medium</v>
          </cell>
          <cell r="AL2" t="str">
            <v>Intangible Assets/Patents</v>
          </cell>
          <cell r="AM2">
            <v>0</v>
          </cell>
          <cell r="AN2">
            <v>0</v>
          </cell>
          <cell r="AO2" t="str">
            <v>Wide</v>
          </cell>
          <cell r="AP2" t="str">
            <v>Narrowing</v>
          </cell>
          <cell r="AQ2" t="str">
            <v>Yes</v>
          </cell>
          <cell r="AR2">
            <v>3.3</v>
          </cell>
          <cell r="AS2">
            <v>25</v>
          </cell>
          <cell r="AT2">
            <v>14</v>
          </cell>
          <cell r="AU2">
            <v>18</v>
          </cell>
          <cell r="AV2" t="str">
            <v>Strategical</v>
          </cell>
          <cell r="AW2">
            <v>10.769230769230768</v>
          </cell>
          <cell r="AX2">
            <v>9.3333333333333339</v>
          </cell>
          <cell r="AY2">
            <v>18</v>
          </cell>
          <cell r="AZ2">
            <v>1</v>
          </cell>
          <cell r="BA2" t="str">
            <v>Compañía biotech que produce medicamentos derivados del plasma sanguíneo. Tiene 4 divisiones: Bioscience (78%), Diagnostic (15%), Hospital (3%) y Bio Supplies (4%). Tienen altas cuotas de mercado mundiales en Alfa-1 (68%), IGIV (24%), Albumina y FVIII (15% cada). Estimamos unas ventas 5.5-6B para los próximos años y un margen neto en el rango 12-14%. Valoramos a PER 15 porque penalizamos la alta deuda aunque sea una compañía de calidad y con algo de crecimiento. Estas asunciones otorgan una valoración de 10-13B para el MC, que se corresponde con 17-23 euros por acción. Las acciones preferentes (clase B), que no tienen derechos de voto y son más ilíquidas, cotizan con un descuento histórico medio del 20% y se valoran a 14-18 euros por acción.</v>
          </cell>
          <cell r="BB2">
            <v>0</v>
          </cell>
          <cell r="BC2">
            <v>0</v>
          </cell>
          <cell r="BD2">
            <v>44517</v>
          </cell>
        </row>
      </sheetData>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HEICO Corp</v>
          </cell>
          <cell r="C2">
            <v>8.8634262326226051E-2</v>
          </cell>
          <cell r="D2">
            <v>0.24199925455573235</v>
          </cell>
          <cell r="E2">
            <v>0.36464600392852192</v>
          </cell>
          <cell r="F2">
            <v>0.1642880824281267</v>
          </cell>
          <cell r="G2">
            <v>0.30143674064827236</v>
          </cell>
          <cell r="H2">
            <v>2.0566161153241426E-2</v>
          </cell>
          <cell r="I2">
            <v>1.0837587751493698</v>
          </cell>
          <cell r="J2">
            <v>4.4024960142897918E-2</v>
          </cell>
          <cell r="K2">
            <v>0.27015429210337022</v>
          </cell>
          <cell r="L2">
            <v>0.30118473149024733</v>
          </cell>
          <cell r="M2">
            <v>0.14261808915717755</v>
          </cell>
          <cell r="N2">
            <v>0.1002845686451056</v>
          </cell>
          <cell r="O2">
            <v>2.3224156948757017E-2</v>
          </cell>
          <cell r="P2">
            <v>0.40749014923951737</v>
          </cell>
          <cell r="Q2">
            <v>2</v>
          </cell>
          <cell r="R2">
            <v>2</v>
          </cell>
          <cell r="S2">
            <v>2</v>
          </cell>
          <cell r="T2">
            <v>2</v>
          </cell>
          <cell r="U2">
            <v>2</v>
          </cell>
          <cell r="V2">
            <v>1</v>
          </cell>
          <cell r="W2">
            <v>2</v>
          </cell>
          <cell r="X2">
            <v>2</v>
          </cell>
          <cell r="Y2">
            <v>2</v>
          </cell>
          <cell r="Z2">
            <v>2</v>
          </cell>
          <cell r="AA2">
            <v>2</v>
          </cell>
          <cell r="AB2">
            <v>2</v>
          </cell>
          <cell r="AC2">
            <v>2</v>
          </cell>
          <cell r="AD2" t="str">
            <v>Slow Grower</v>
          </cell>
          <cell r="AE2" t="str">
            <v>Good</v>
          </cell>
          <cell r="AF2" t="str">
            <v>UNITED STATES</v>
          </cell>
          <cell r="AG2" t="str">
            <v>Industrials</v>
          </cell>
          <cell r="AH2" t="str">
            <v>Aerospace &amp; Defense</v>
          </cell>
          <cell r="AI2" t="str">
            <v>Capital Goods</v>
          </cell>
          <cell r="AJ2" t="str">
            <v>Good</v>
          </cell>
          <cell r="AK2" t="str">
            <v>Medium</v>
          </cell>
          <cell r="AL2" t="str">
            <v>Switching Costs</v>
          </cell>
          <cell r="AM2">
            <v>0</v>
          </cell>
          <cell r="AN2">
            <v>0</v>
          </cell>
          <cell r="AO2" t="str">
            <v>Wide</v>
          </cell>
          <cell r="AP2" t="str">
            <v>Widing</v>
          </cell>
          <cell r="AQ2" t="str">
            <v>Yes</v>
          </cell>
          <cell r="AR2">
            <v>8</v>
          </cell>
          <cell r="AS2">
            <v>30</v>
          </cell>
          <cell r="AT2">
            <v>75</v>
          </cell>
          <cell r="AU2">
            <v>105</v>
          </cell>
          <cell r="AV2" t="str">
            <v>Strategical</v>
          </cell>
          <cell r="AW2">
            <v>57.692307692307693</v>
          </cell>
          <cell r="AX2">
            <v>50</v>
          </cell>
          <cell r="AY2">
            <v>105</v>
          </cell>
          <cell r="AZ2">
            <v>1</v>
          </cell>
          <cell r="BA2" t="str">
            <v>Compañía muy estable que vende productos y servicios de sector aeroespacial y defensa. Asumiendo un crecimiento anualizado a '24 del 10%(penalizo recuperacion covid e incertidumbre guerra Rusia - el propio management no se atreve a dar guidance) la empresa podría generar 2.5Bn-2.7Bn. Asumo que mantiene márgenes Neto del 17% lo que supondria 410M-460M. En 2021 hizo un FCF conversion de aprox 130%, pero en el momento de análisis en 2022 reporta un FCF conversion del 80%. Normalizamos la situación y asumimos para el análisis un 100-110% de FCF conversion lo que da 450-505M de FCF. Valorada a 25x FCF por media histórica y calidad del negocio da un precio por acción de: 75-105</v>
          </cell>
          <cell r="BB2">
            <v>0</v>
          </cell>
          <cell r="BC2">
            <v>0</v>
          </cell>
          <cell r="BD2">
            <v>44628</v>
          </cell>
          <cell r="BE2" t="str">
            <v>3.9</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International Consolidated Airlines Group SA</v>
          </cell>
          <cell r="C2">
            <v>-2.3550074242230087E-2</v>
          </cell>
          <cell r="D2">
            <v>0.1151941162181834</v>
          </cell>
          <cell r="E2">
            <v>0.17165201654601864</v>
          </cell>
          <cell r="F2">
            <v>0.16608715229137483</v>
          </cell>
          <cell r="G2">
            <v>0.10893578199450711</v>
          </cell>
          <cell r="H2">
            <v>2.8633878539108277E-2</v>
          </cell>
          <cell r="I2">
            <v>-7.0973979402729453E-2</v>
          </cell>
          <cell r="J2">
            <v>-0.69395436367913432</v>
          </cell>
          <cell r="K2">
            <v>-0.17025365103766332</v>
          </cell>
          <cell r="L2">
            <v>-0.39910564561207379</v>
          </cell>
          <cell r="M2">
            <v>-0.38671240296082326</v>
          </cell>
          <cell r="N2">
            <v>0.32627005347593585</v>
          </cell>
          <cell r="O2">
            <v>3.8395305823075453E-2</v>
          </cell>
          <cell r="P2">
            <v>-7.3453724604966144</v>
          </cell>
          <cell r="Q2">
            <v>1</v>
          </cell>
          <cell r="R2">
            <v>1</v>
          </cell>
          <cell r="S2">
            <v>1</v>
          </cell>
          <cell r="T2">
            <v>1</v>
          </cell>
          <cell r="U2">
            <v>2</v>
          </cell>
          <cell r="V2">
            <v>3</v>
          </cell>
          <cell r="W2">
            <v>1</v>
          </cell>
          <cell r="X2">
            <v>2</v>
          </cell>
          <cell r="Y2">
            <v>1</v>
          </cell>
          <cell r="Z2">
            <v>2</v>
          </cell>
          <cell r="AA2">
            <v>1</v>
          </cell>
          <cell r="AB2">
            <v>1</v>
          </cell>
          <cell r="AC2">
            <v>1</v>
          </cell>
          <cell r="AD2" t="str">
            <v>Cyclical</v>
          </cell>
          <cell r="AE2" t="str">
            <v>Regular</v>
          </cell>
          <cell r="AF2" t="str">
            <v>BRITAIN</v>
          </cell>
          <cell r="AG2" t="str">
            <v>Industrials</v>
          </cell>
          <cell r="AH2" t="str">
            <v>Airlines</v>
          </cell>
          <cell r="AI2" t="str">
            <v>Transportation</v>
          </cell>
          <cell r="AJ2" t="str">
            <v>Weak</v>
          </cell>
          <cell r="AK2" t="str">
            <v>High</v>
          </cell>
          <cell r="AL2" t="str">
            <v>Economies of Scale</v>
          </cell>
          <cell r="AM2">
            <v>0</v>
          </cell>
          <cell r="AN2">
            <v>0</v>
          </cell>
          <cell r="AO2" t="str">
            <v>Narrow</v>
          </cell>
          <cell r="AP2" t="str">
            <v>Widing</v>
          </cell>
          <cell r="AQ2" t="str">
            <v>Slow</v>
          </cell>
          <cell r="AR2">
            <v>1</v>
          </cell>
          <cell r="AS2">
            <v>12</v>
          </cell>
          <cell r="AT2">
            <v>2</v>
          </cell>
          <cell r="AU2">
            <v>2.6</v>
          </cell>
          <cell r="AV2" t="str">
            <v>Tactical</v>
          </cell>
          <cell r="AW2">
            <v>1</v>
          </cell>
          <cell r="AX2">
            <v>0.66666666666666663</v>
          </cell>
          <cell r="AY2">
            <v>2</v>
          </cell>
          <cell r="AZ2">
            <v>1</v>
          </cell>
          <cell r="BA2" t="str">
            <v>Compañía que opera aerolíneas en Europa: British Airways, Iberia, Iberia Express, Air Europa, Aerlingus, Vueling y Level. Bien gestionada y uno de los grandes players en Europa. Se encontraba en una buena situación financiera que le ha permitido sobrevivir a la crisis COVID-19 (aunque ha necesitado una ampliación de capital). Ante la gran cantidad de deuda que tiene ahora, preferimos valorarla por EV/FCF. Asumiendo que vuelve a sus mejores años (2018-2019), tenemos un beneficio (asumiendo que el FCF fuera igual al beneficio) normalizado de 2.5B,  que con un múltiplo de 10 veces por la poca calidad de las compañías de aerolíneas nos da una valoración de 25B. Restando la deuda neta, llegamos a una valoración de 13B para MC, que tomamos como el mejor escenario y está cerca de los niveles pre-COVID19 (15B máximo). Estas hipótesis arrojan una valoración máxima de 2,6 euros/acción. En un escenario más conservador, nuestra valoración se queda en 2,3 euros/acción, mientras que un escenario malo valoración de la compañía queda fuertemente impactada con posibles ampliaciones de capital adicionales.</v>
          </cell>
          <cell r="BB2">
            <v>0</v>
          </cell>
          <cell r="BC2">
            <v>0</v>
          </cell>
          <cell r="BD2">
            <v>44515</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Indra Sistemas SA</v>
          </cell>
          <cell r="C2">
            <v>1.5332594851247347E-2</v>
          </cell>
          <cell r="D2">
            <v>8.2861963237148867E-2</v>
          </cell>
          <cell r="E2">
            <v>0.24109041453329857</v>
          </cell>
          <cell r="F2">
            <v>0.12196259424424287</v>
          </cell>
          <cell r="G2">
            <v>0.19470308187519864</v>
          </cell>
          <cell r="H2">
            <v>4.1745045508726399E-3</v>
          </cell>
          <cell r="I2">
            <v>2.9112545960762453</v>
          </cell>
          <cell r="J2">
            <v>-5.010426228464393E-2</v>
          </cell>
          <cell r="K2">
            <v>6.5956322648820009E-2</v>
          </cell>
          <cell r="L2">
            <v>0.20822945226765752</v>
          </cell>
          <cell r="M2">
            <v>6.8324168353627229E-2</v>
          </cell>
          <cell r="N2">
            <v>0.17910048460673311</v>
          </cell>
          <cell r="O2">
            <v>8.9881876535357254E-3</v>
          </cell>
          <cell r="P2">
            <v>3.1883307096028535</v>
          </cell>
          <cell r="Q2">
            <v>1</v>
          </cell>
          <cell r="R2">
            <v>1</v>
          </cell>
          <cell r="S2">
            <v>1</v>
          </cell>
          <cell r="T2">
            <v>1</v>
          </cell>
          <cell r="U2">
            <v>2</v>
          </cell>
          <cell r="V2">
            <v>2</v>
          </cell>
          <cell r="W2">
            <v>2</v>
          </cell>
          <cell r="X2">
            <v>2</v>
          </cell>
          <cell r="Y2">
            <v>2</v>
          </cell>
          <cell r="Z2">
            <v>2</v>
          </cell>
          <cell r="AA2">
            <v>2</v>
          </cell>
          <cell r="AB2">
            <v>2</v>
          </cell>
          <cell r="AC2">
            <v>0</v>
          </cell>
          <cell r="AD2" t="str">
            <v>Slow Grower</v>
          </cell>
          <cell r="AE2" t="str">
            <v>Regular</v>
          </cell>
          <cell r="AF2" t="str">
            <v>SPAIN</v>
          </cell>
          <cell r="AG2" t="str">
            <v>Information Technology</v>
          </cell>
          <cell r="AH2" t="str">
            <v>IT Services</v>
          </cell>
          <cell r="AI2" t="str">
            <v>Software &amp; Services</v>
          </cell>
          <cell r="AJ2" t="str">
            <v>Good</v>
          </cell>
          <cell r="AK2" t="str">
            <v>Medium</v>
          </cell>
          <cell r="AL2">
            <v>0</v>
          </cell>
          <cell r="AM2">
            <v>0</v>
          </cell>
          <cell r="AN2">
            <v>0</v>
          </cell>
          <cell r="AO2">
            <v>0</v>
          </cell>
          <cell r="AP2">
            <v>0</v>
          </cell>
          <cell r="AQ2" t="str">
            <v>Slow</v>
          </cell>
          <cell r="AR2">
            <v>0.7</v>
          </cell>
          <cell r="AS2">
            <v>15</v>
          </cell>
          <cell r="AT2">
            <v>10</v>
          </cell>
          <cell r="AU2">
            <v>13</v>
          </cell>
          <cell r="AV2" t="str">
            <v>Tactical</v>
          </cell>
          <cell r="AW2">
            <v>5</v>
          </cell>
          <cell r="AX2">
            <v>3.3333333333333335</v>
          </cell>
          <cell r="AY2">
            <v>10</v>
          </cell>
          <cell r="AZ2">
            <v>0</v>
          </cell>
          <cell r="BA2" t="str">
            <v>Compañía con un modelo de negocio muy asset-light y que ha realizado un buen turnaround desde 2014. El problema principal es la injerencia política en el accionariado y en el proceso de consecución de nuevos contratos. Esta situación ha desembocado en el pasado en muy mal capital allocation y en malos cambios de management. Con un balance saneado, la normalización se hace estimando un margen FCF del 4,5% (EBIT 7-7,5%) para unas ventas de 3,1-3,5B y valorando a x13-15 (penalizado por problemas de management) llegamos a una valoración de 1,8-2,3B, que se corresponde con 10-13 euros por acción.</v>
          </cell>
          <cell r="BB2" t="str">
            <v>Bad acquisition</v>
          </cell>
          <cell r="BC2" t="str">
            <v>Change to political management</v>
          </cell>
          <cell r="BD2">
            <v>44498</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International Petroleum Corp/Sweden</v>
          </cell>
          <cell r="C2">
            <v>0.34294772972506549</v>
          </cell>
          <cell r="D2">
            <v>0.46257062904338725</v>
          </cell>
          <cell r="E2" t="e">
            <v>#VALUE!</v>
          </cell>
          <cell r="F2" t="e">
            <v>#VALUE!</v>
          </cell>
          <cell r="G2" t="e">
            <v>#VALUE!</v>
          </cell>
          <cell r="H2" t="e">
            <v>#VALUE!</v>
          </cell>
          <cell r="I2" t="e">
            <v>#VALUE!</v>
          </cell>
          <cell r="J2">
            <v>1.0557773225898002</v>
          </cell>
          <cell r="K2">
            <v>0.49338169202396726</v>
          </cell>
          <cell r="L2">
            <v>0.21067861764806048</v>
          </cell>
          <cell r="M2">
            <v>0.21067861764806048</v>
          </cell>
          <cell r="N2">
            <v>7.2289298517517031E-2</v>
          </cell>
          <cell r="O2">
            <v>0.13240081888116303</v>
          </cell>
          <cell r="P2">
            <v>0.28003248234456835</v>
          </cell>
          <cell r="Q2">
            <v>1</v>
          </cell>
          <cell r="R2">
            <v>2</v>
          </cell>
          <cell r="S2">
            <v>2</v>
          </cell>
          <cell r="T2">
            <v>1</v>
          </cell>
          <cell r="U2">
            <v>2</v>
          </cell>
          <cell r="V2">
            <v>1</v>
          </cell>
          <cell r="W2">
            <v>1</v>
          </cell>
          <cell r="X2">
            <v>1</v>
          </cell>
          <cell r="Y2">
            <v>2</v>
          </cell>
          <cell r="Z2">
            <v>3</v>
          </cell>
          <cell r="AA2">
            <v>1</v>
          </cell>
          <cell r="AB2">
            <v>2</v>
          </cell>
          <cell r="AC2">
            <v>3</v>
          </cell>
          <cell r="AD2" t="str">
            <v>Cyclical</v>
          </cell>
          <cell r="AE2" t="str">
            <v>Regular</v>
          </cell>
          <cell r="AF2" t="str">
            <v>CANADA</v>
          </cell>
          <cell r="AG2" t="str">
            <v>Energy</v>
          </cell>
          <cell r="AH2" t="str">
            <v>Oil, Gas &amp; Consumable Fuels</v>
          </cell>
          <cell r="AI2" t="str">
            <v>#N/A Invalid Field</v>
          </cell>
          <cell r="AJ2" t="str">
            <v>Good</v>
          </cell>
          <cell r="AK2" t="str">
            <v>Medium</v>
          </cell>
          <cell r="AL2" t="str">
            <v>Unique Assets</v>
          </cell>
          <cell r="AM2">
            <v>0</v>
          </cell>
          <cell r="AN2">
            <v>0</v>
          </cell>
          <cell r="AO2" t="str">
            <v>Narrow</v>
          </cell>
          <cell r="AP2" t="str">
            <v>Static</v>
          </cell>
          <cell r="AQ2" t="str">
            <v>Yes</v>
          </cell>
          <cell r="AR2">
            <v>3</v>
          </cell>
          <cell r="AS2">
            <v>12</v>
          </cell>
          <cell r="AT2">
            <v>116</v>
          </cell>
          <cell r="AU2">
            <v>165</v>
          </cell>
          <cell r="AV2" t="str">
            <v>Tactical</v>
          </cell>
          <cell r="AW2">
            <v>58</v>
          </cell>
          <cell r="AX2">
            <v>38.666666666666664</v>
          </cell>
          <cell r="AY2">
            <v>116</v>
          </cell>
          <cell r="AZ2">
            <v>3</v>
          </cell>
          <cell r="BA2" t="str">
            <v>Empresa de produccion de petroleo y gas. Alto crecimiento y poca deuda. Alto skin in the game. Para valorar vamos a utilizar estimaciones en función del precio de barril de Brent. Normalizamos en el momento de análisis (guerra Rusia '22) y asumimos un precio de barril de brent medio 65-75USD/boe (barril oil equivalent) en '24. Esto supondría en '24 hacer en torno a 900M-1050M USD de Revenues, con un margen neto estable del 25% suponen 225-265M. También normalizamos FCF conversion y asumimos entre x1 y x1.2 respecto a Beneficio Neto lo que nos da 225-320M USD de FCF '24 (1.5-2.1FCF/Share). Valorando a 8x FCF por crecimiento y estabilidad de balance nos da 12-17USD (SEK 116-165).</v>
          </cell>
          <cell r="BB2">
            <v>0</v>
          </cell>
          <cell r="BC2">
            <v>0</v>
          </cell>
          <cell r="BD2">
            <v>44631</v>
          </cell>
          <cell r="BE2">
            <v>18</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2">
          <cell r="B2" t="str">
            <v>Industria de Diseno Textil SA</v>
          </cell>
          <cell r="C2">
            <v>7.5722814417970949E-2</v>
          </cell>
          <cell r="D2">
            <v>0.23427030987049169</v>
          </cell>
          <cell r="E2">
            <v>0.45493384815819782</v>
          </cell>
          <cell r="F2">
            <v>0.44385484673386172</v>
          </cell>
          <cell r="G2">
            <v>-0.23668248060794328</v>
          </cell>
          <cell r="H2">
            <v>-0.64206813542860264</v>
          </cell>
          <cell r="I2">
            <v>-0.87602487874395274</v>
          </cell>
          <cell r="J2">
            <v>0.3584942652681109</v>
          </cell>
          <cell r="K2">
            <v>0.26270024534564873</v>
          </cell>
          <cell r="L2">
            <v>0.36433205789386125</v>
          </cell>
          <cell r="M2">
            <v>0.35831151832460734</v>
          </cell>
          <cell r="N2">
            <v>-0.12298646627004836</v>
          </cell>
          <cell r="O2">
            <v>1.8600682593856655E-2</v>
          </cell>
          <cell r="P2">
            <v>-0.48551023211097377</v>
          </cell>
          <cell r="Q2">
            <v>3</v>
          </cell>
          <cell r="R2">
            <v>2</v>
          </cell>
          <cell r="S2">
            <v>2</v>
          </cell>
          <cell r="T2">
            <v>3</v>
          </cell>
          <cell r="U2">
            <v>1</v>
          </cell>
          <cell r="V2">
            <v>3</v>
          </cell>
          <cell r="W2">
            <v>2</v>
          </cell>
          <cell r="X2">
            <v>2</v>
          </cell>
          <cell r="Y2">
            <v>3</v>
          </cell>
          <cell r="Z2">
            <v>3</v>
          </cell>
          <cell r="AA2">
            <v>3</v>
          </cell>
          <cell r="AB2">
            <v>2</v>
          </cell>
          <cell r="AC2">
            <v>2</v>
          </cell>
          <cell r="AD2" t="str">
            <v>Stalwart</v>
          </cell>
          <cell r="AE2" t="str">
            <v>Excellent</v>
          </cell>
          <cell r="AF2" t="str">
            <v>SPAIN</v>
          </cell>
          <cell r="AG2" t="str">
            <v>Consumer Discretionary</v>
          </cell>
          <cell r="AH2" t="str">
            <v>Specialty Retail</v>
          </cell>
          <cell r="AI2" t="str">
            <v>Retailing</v>
          </cell>
          <cell r="AJ2" t="str">
            <v>Strongest</v>
          </cell>
          <cell r="AK2" t="str">
            <v>Low</v>
          </cell>
          <cell r="AL2" t="str">
            <v>Processes</v>
          </cell>
          <cell r="AM2">
            <v>0</v>
          </cell>
          <cell r="AN2">
            <v>0</v>
          </cell>
          <cell r="AO2" t="str">
            <v>Narrow</v>
          </cell>
          <cell r="AP2" t="str">
            <v>Static</v>
          </cell>
          <cell r="AQ2" t="str">
            <v>Yes</v>
          </cell>
          <cell r="AR2">
            <v>3.1</v>
          </cell>
          <cell r="AS2">
            <v>22</v>
          </cell>
          <cell r="AT2">
            <v>32</v>
          </cell>
          <cell r="AU2">
            <v>40</v>
          </cell>
          <cell r="AV2" t="str">
            <v>Strategical</v>
          </cell>
          <cell r="AW2">
            <v>24.615384615384613</v>
          </cell>
          <cell r="AX2">
            <v>21.333333333333332</v>
          </cell>
          <cell r="AY2">
            <v>40</v>
          </cell>
          <cell r="AZ2">
            <v>3</v>
          </cell>
          <cell r="BA2" t="str">
            <v>Compañía estable con crecimiento (aunque no elevado) que es líder en fast-fashion por su capacidad única para copiar colecciones y enviarlas a todas las tiendas mundiales de forma muy rápida. La clave está en su tremenda capacidad de adaptación en un entorno muy cambiante. Actualmente está llevando a cabo un cambio en su modelo de negocio para centrarse en tiendas grandes y online. CAGR a '25  8% y margen neto del 13%. Normalizando un FCF  de 5-5.5 Bn (120% FCF conversion) y valorando a un múltiplo de 18-20 por su calidad llegamos a un rango de 100-120B o 32-40 euros por acción.</v>
          </cell>
          <cell r="BB2">
            <v>0</v>
          </cell>
          <cell r="BC2">
            <v>0</v>
          </cell>
          <cell r="BD2">
            <v>44804</v>
          </cell>
          <cell r="BE2">
            <v>1.7</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JD.com Inc</v>
          </cell>
          <cell r="C2">
            <v>0.42275292871142395</v>
          </cell>
          <cell r="D2">
            <v>6.5703070060686795E-3</v>
          </cell>
          <cell r="E2">
            <v>5.6638502842204848E-2</v>
          </cell>
          <cell r="F2">
            <v>4.9550098195171831E-2</v>
          </cell>
          <cell r="G2">
            <v>-0.2400705168523877</v>
          </cell>
          <cell r="H2">
            <v>-0.11797200796684797</v>
          </cell>
          <cell r="I2">
            <v>2.0924693325120982</v>
          </cell>
          <cell r="J2">
            <v>0.36364175716481495</v>
          </cell>
          <cell r="K2">
            <v>1.6370721358427681E-2</v>
          </cell>
          <cell r="L2">
            <v>0.11075855183071806</v>
          </cell>
          <cell r="M2">
            <v>9.6352960353599179E-2</v>
          </cell>
          <cell r="N2">
            <v>-0.31233156217515989</v>
          </cell>
          <cell r="O2">
            <v>3.5030221185476093E-2</v>
          </cell>
          <cell r="P2">
            <v>-9.8477091191550645</v>
          </cell>
          <cell r="Q2">
            <v>2</v>
          </cell>
          <cell r="R2">
            <v>3</v>
          </cell>
          <cell r="S2">
            <v>1</v>
          </cell>
          <cell r="T2">
            <v>1</v>
          </cell>
          <cell r="U2">
            <v>1</v>
          </cell>
          <cell r="V2">
            <v>3</v>
          </cell>
          <cell r="W2">
            <v>1</v>
          </cell>
          <cell r="X2">
            <v>1</v>
          </cell>
          <cell r="Y2">
            <v>3</v>
          </cell>
          <cell r="Z2">
            <v>3</v>
          </cell>
          <cell r="AA2">
            <v>3</v>
          </cell>
          <cell r="AB2">
            <v>3</v>
          </cell>
          <cell r="AC2">
            <v>2</v>
          </cell>
          <cell r="AD2" t="str">
            <v>Fast Grower</v>
          </cell>
          <cell r="AE2" t="str">
            <v>Good</v>
          </cell>
          <cell r="AF2" t="str">
            <v>CHINA</v>
          </cell>
          <cell r="AG2" t="str">
            <v>Consumer Discretionary</v>
          </cell>
          <cell r="AH2" t="str">
            <v>Internet &amp; Direct Marketing Re</v>
          </cell>
          <cell r="AI2" t="str">
            <v>Retailing</v>
          </cell>
          <cell r="AJ2" t="str">
            <v>Good</v>
          </cell>
          <cell r="AK2" t="str">
            <v>Medium</v>
          </cell>
          <cell r="AL2" t="str">
            <v>Network Effects</v>
          </cell>
          <cell r="AM2" t="str">
            <v>Economies of Scale</v>
          </cell>
          <cell r="AN2">
            <v>0</v>
          </cell>
          <cell r="AO2" t="str">
            <v>Wide</v>
          </cell>
          <cell r="AP2" t="str">
            <v>Widing</v>
          </cell>
          <cell r="AQ2" t="str">
            <v>Fast</v>
          </cell>
          <cell r="AR2">
            <v>1.2</v>
          </cell>
          <cell r="AS2">
            <v>0</v>
          </cell>
          <cell r="AT2">
            <v>85</v>
          </cell>
          <cell r="AU2">
            <v>100</v>
          </cell>
          <cell r="AV2" t="str">
            <v>Strategical</v>
          </cell>
          <cell r="AW2">
            <v>65.384615384615387</v>
          </cell>
          <cell r="AX2">
            <v>56.666666666666664</v>
          </cell>
          <cell r="AY2">
            <v>100</v>
          </cell>
          <cell r="AZ2">
            <v>1</v>
          </cell>
          <cell r="BA2" t="str">
            <v>Estimamos que el margen FCF normalizado se encuentra en el 3% y valoramos a x15 por calidad y crecimiento, penalizando por ser China. Normalizando 250B en ventas para 2024, tenemos una valoración de 100-120B más 30B de caja neta: 130-150B (85-100$/acción).</v>
          </cell>
          <cell r="BB2">
            <v>0</v>
          </cell>
          <cell r="BC2">
            <v>0</v>
          </cell>
          <cell r="BD2">
            <v>44634</v>
          </cell>
          <cell r="BE2">
            <v>4.8</v>
          </cell>
        </row>
      </sheetData>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Jenoptik AG</v>
          </cell>
          <cell r="C2">
            <v>3.761610380720426E-2</v>
          </cell>
          <cell r="D2">
            <v>0.14790203674585964</v>
          </cell>
          <cell r="E2">
            <v>0.16390186071661181</v>
          </cell>
          <cell r="F2">
            <v>0.11566480604494352</v>
          </cell>
          <cell r="G2">
            <v>8.8158294284599731E-2</v>
          </cell>
          <cell r="H2">
            <v>3.2066195557574603E-2</v>
          </cell>
          <cell r="I2">
            <v>0.7644396775380119</v>
          </cell>
          <cell r="J2">
            <v>0.21975381255828919</v>
          </cell>
          <cell r="K2">
            <v>0.20484150485469227</v>
          </cell>
          <cell r="L2">
            <v>0.13530524136469471</v>
          </cell>
          <cell r="M2">
            <v>7.6080413832719171E-2</v>
          </cell>
          <cell r="N2">
            <v>0.44633489834200302</v>
          </cell>
          <cell r="O2">
            <v>4.919294123487023E-3</v>
          </cell>
          <cell r="P2">
            <v>3.4365709009091026</v>
          </cell>
          <cell r="Q2">
            <v>3</v>
          </cell>
          <cell r="R2">
            <v>1</v>
          </cell>
          <cell r="S2">
            <v>1</v>
          </cell>
          <cell r="T2">
            <v>3</v>
          </cell>
          <cell r="U2">
            <v>2</v>
          </cell>
          <cell r="V2">
            <v>1</v>
          </cell>
          <cell r="W2">
            <v>1</v>
          </cell>
          <cell r="X2">
            <v>1</v>
          </cell>
          <cell r="Y2">
            <v>1</v>
          </cell>
          <cell r="Z2">
            <v>2</v>
          </cell>
          <cell r="AA2">
            <v>2</v>
          </cell>
          <cell r="AB2">
            <v>1</v>
          </cell>
          <cell r="AC2">
            <v>2</v>
          </cell>
          <cell r="AD2" t="str">
            <v>Slow Grower</v>
          </cell>
          <cell r="AE2" t="str">
            <v>Good</v>
          </cell>
          <cell r="AF2" t="str">
            <v>GERMANY</v>
          </cell>
          <cell r="AG2" t="str">
            <v>Information Technology</v>
          </cell>
          <cell r="AH2" t="str">
            <v>Electronic Equipment, Instrume</v>
          </cell>
          <cell r="AI2" t="str">
            <v>Technology Hardware &amp; Equipmen</v>
          </cell>
          <cell r="AJ2" t="str">
            <v>Good</v>
          </cell>
          <cell r="AK2" t="str">
            <v>Low</v>
          </cell>
          <cell r="AL2" t="str">
            <v>Switching Costs</v>
          </cell>
          <cell r="AM2">
            <v>0</v>
          </cell>
          <cell r="AN2">
            <v>0</v>
          </cell>
          <cell r="AO2" t="str">
            <v>Narrow</v>
          </cell>
          <cell r="AP2" t="str">
            <v>Static</v>
          </cell>
          <cell r="AQ2" t="str">
            <v>Slow</v>
          </cell>
          <cell r="AR2">
            <v>2.5</v>
          </cell>
          <cell r="AS2">
            <v>25</v>
          </cell>
          <cell r="AT2">
            <v>24</v>
          </cell>
          <cell r="AU2">
            <v>33</v>
          </cell>
          <cell r="AV2" t="str">
            <v>Tactical</v>
          </cell>
          <cell r="AW2">
            <v>12</v>
          </cell>
          <cell r="AX2">
            <v>8</v>
          </cell>
          <cell r="AY2">
            <v>24</v>
          </cell>
          <cell r="AZ2">
            <v>1</v>
          </cell>
          <cell r="BA2" t="str">
            <v>Prevemos 1B de ventas para 2024 con un margen FCF del 8-12%: 80-120M FCF. Valorando a x16 sin primar calidad ni crecimiento: 1.4-1.9B (24-33 EUR/acción).</v>
          </cell>
          <cell r="BB2">
            <v>0</v>
          </cell>
          <cell r="BC2">
            <v>0</v>
          </cell>
          <cell r="BD2">
            <v>44651</v>
          </cell>
          <cell r="BE2">
            <v>1.8</v>
          </cell>
        </row>
      </sheetData>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2">
          <cell r="B2" t="str">
            <v>Kering SA</v>
          </cell>
          <cell r="C2">
            <v>8.058512740344885E-2</v>
          </cell>
          <cell r="D2">
            <v>0.27655272498150935</v>
          </cell>
          <cell r="E2">
            <v>0.22996925808551016</v>
          </cell>
          <cell r="F2">
            <v>0.18294723612007155</v>
          </cell>
          <cell r="G2">
            <v>0.19250895014672345</v>
          </cell>
          <cell r="H2">
            <v>2.3789833232024903E-2</v>
          </cell>
          <cell r="I2">
            <v>1.3968924529749829</v>
          </cell>
          <cell r="J2">
            <v>0.34694126807224324</v>
          </cell>
          <cell r="K2">
            <v>0.36669462516718426</v>
          </cell>
          <cell r="L2">
            <v>0.32351708439996646</v>
          </cell>
          <cell r="M2">
            <v>0.27268132286203428</v>
          </cell>
          <cell r="N2">
            <v>0.16550375491546121</v>
          </cell>
          <cell r="O2">
            <v>1.454901090923756E-2</v>
          </cell>
          <cell r="P2">
            <v>0.72071278437190922</v>
          </cell>
          <cell r="Q2">
            <v>2</v>
          </cell>
          <cell r="R2">
            <v>2</v>
          </cell>
          <cell r="S2">
            <v>2</v>
          </cell>
          <cell r="T2">
            <v>2</v>
          </cell>
          <cell r="U2">
            <v>2</v>
          </cell>
          <cell r="V2">
            <v>1</v>
          </cell>
          <cell r="W2">
            <v>2</v>
          </cell>
          <cell r="X2">
            <v>2</v>
          </cell>
          <cell r="Y2">
            <v>2</v>
          </cell>
          <cell r="Z2">
            <v>2</v>
          </cell>
          <cell r="AA2">
            <v>3</v>
          </cell>
          <cell r="AB2">
            <v>2</v>
          </cell>
          <cell r="AC2">
            <v>2</v>
          </cell>
          <cell r="AD2" t="str">
            <v>Stalwart</v>
          </cell>
          <cell r="AE2" t="str">
            <v>Good</v>
          </cell>
          <cell r="AF2" t="str">
            <v>FRANCE</v>
          </cell>
          <cell r="AG2" t="str">
            <v>Consumer Discretionary</v>
          </cell>
          <cell r="AH2" t="str">
            <v>Textiles, Apparel &amp; Luxury Goo</v>
          </cell>
          <cell r="AI2" t="str">
            <v>Consumer Durables &amp; Apparel</v>
          </cell>
          <cell r="AJ2" t="str">
            <v>Strongest</v>
          </cell>
          <cell r="AK2" t="str">
            <v>Low</v>
          </cell>
          <cell r="AL2" t="str">
            <v>Intangible Assets/Brands</v>
          </cell>
          <cell r="AM2">
            <v>0</v>
          </cell>
          <cell r="AN2">
            <v>0</v>
          </cell>
          <cell r="AO2" t="str">
            <v>Wide</v>
          </cell>
          <cell r="AP2" t="str">
            <v>Static</v>
          </cell>
          <cell r="AQ2" t="str">
            <v>Yes</v>
          </cell>
          <cell r="AR2">
            <v>5.5</v>
          </cell>
          <cell r="AS2">
            <v>28</v>
          </cell>
          <cell r="AT2">
            <v>800</v>
          </cell>
          <cell r="AU2">
            <v>950</v>
          </cell>
          <cell r="AV2" t="str">
            <v>Strategical</v>
          </cell>
          <cell r="AW2">
            <v>615.38461538461536</v>
          </cell>
          <cell r="AX2">
            <v>533.33333333333337</v>
          </cell>
          <cell r="AY2">
            <v>950</v>
          </cell>
          <cell r="AZ2">
            <v>3</v>
          </cell>
          <cell r="BA2" t="str">
            <v>Sales first half '22 9.9Bn, redondeando harán 20Bn anuales. Asumiendo un crecimiento de 8-10% anualizado a '25 tenemos 25-26.3 Bn. Con un margen neto de 20% son 5-5.3 Bn de Net Income. Para que esto ocurra tiene, por un lado, que mantener ventas y, recuperar post Covid ycumplir crecimientos en Asia. Por el lado de segmentos que Gucci cumpla expectativas de ventas y márgenes (50% del grupo). Además, se espera un FCF conversión de x1 tenemos 5-5.3 Bn de FCF. Esto supone a 20-22x FCF 800-950€ por acción: 100-116Bn Market Cap (por calidad y crecimiento comparativamente alto en el sector, salvo peers de máxima calidad -LVMH, Hermes-).</v>
          </cell>
          <cell r="BB2">
            <v>0</v>
          </cell>
          <cell r="BC2">
            <v>0</v>
          </cell>
          <cell r="BD2">
            <v>44804</v>
          </cell>
          <cell r="BE2">
            <v>42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Agile Content SA</v>
          </cell>
          <cell r="C2" t="e">
            <v>#VALUE!</v>
          </cell>
          <cell r="D2">
            <v>0.16377654831845068</v>
          </cell>
          <cell r="E2" t="e">
            <v>#VALUE!</v>
          </cell>
          <cell r="F2" t="e">
            <v>#VALUE!</v>
          </cell>
          <cell r="G2" t="e">
            <v>#VALUE!</v>
          </cell>
          <cell r="H2" t="e">
            <v>#VALUE!</v>
          </cell>
          <cell r="I2" t="e">
            <v>#VALUE!</v>
          </cell>
          <cell r="J2">
            <v>0.8579551318967451</v>
          </cell>
          <cell r="K2">
            <v>0.10222075563380388</v>
          </cell>
          <cell r="L2">
            <v>-5.0713557974065147E-2</v>
          </cell>
          <cell r="M2">
            <v>-3.5769909791483465E-2</v>
          </cell>
          <cell r="N2">
            <v>0.10053157298940968</v>
          </cell>
          <cell r="O2">
            <v>0</v>
          </cell>
          <cell r="P2">
            <v>2.8448437254432228</v>
          </cell>
          <cell r="Q2">
            <v>3</v>
          </cell>
          <cell r="R2">
            <v>3</v>
          </cell>
          <cell r="S2">
            <v>1</v>
          </cell>
          <cell r="T2">
            <v>1</v>
          </cell>
          <cell r="U2">
            <v>1</v>
          </cell>
          <cell r="V2">
            <v>1</v>
          </cell>
          <cell r="W2">
            <v>1</v>
          </cell>
          <cell r="X2">
            <v>0</v>
          </cell>
          <cell r="Y2">
            <v>2</v>
          </cell>
          <cell r="Z2">
            <v>2</v>
          </cell>
          <cell r="AA2">
            <v>2</v>
          </cell>
          <cell r="AB2">
            <v>2</v>
          </cell>
          <cell r="AC2">
            <v>1</v>
          </cell>
          <cell r="AD2" t="str">
            <v>Asset Plays</v>
          </cell>
          <cell r="AE2" t="str">
            <v>Regular</v>
          </cell>
          <cell r="AF2" t="str">
            <v>SPAIN</v>
          </cell>
          <cell r="AG2" t="str">
            <v>Information Technology</v>
          </cell>
          <cell r="AH2" t="str">
            <v>Software</v>
          </cell>
          <cell r="AI2" t="str">
            <v>Software &amp; Services</v>
          </cell>
          <cell r="AJ2" t="str">
            <v>Weak</v>
          </cell>
          <cell r="AK2" t="str">
            <v>Medium</v>
          </cell>
          <cell r="AL2" t="str">
            <v>Economies of Scale</v>
          </cell>
          <cell r="AM2" t="str">
            <v>Switching Costs</v>
          </cell>
          <cell r="AN2">
            <v>0</v>
          </cell>
          <cell r="AO2" t="str">
            <v>Narrow</v>
          </cell>
          <cell r="AP2" t="str">
            <v>Static</v>
          </cell>
          <cell r="AQ2" t="str">
            <v>Fast</v>
          </cell>
          <cell r="AR2">
            <v>0.56000000000000005</v>
          </cell>
          <cell r="AS2">
            <v>16</v>
          </cell>
          <cell r="AT2">
            <v>4.3</v>
          </cell>
          <cell r="AU2">
            <v>5.69</v>
          </cell>
          <cell r="AV2" t="str">
            <v>Tactical</v>
          </cell>
          <cell r="AW2">
            <v>2.15</v>
          </cell>
          <cell r="AX2">
            <v>1.4333333333333333</v>
          </cell>
          <cell r="AY2">
            <v>4.3</v>
          </cell>
          <cell r="AZ2">
            <v>1</v>
          </cell>
          <cell r="BA2" t="str">
            <v>Empresa dedicada a ofrecer servicios a plataformas de streaming y telcos. Ofrece su plataforma como solo tecnologia a empresas con contenidos propios o con contenidos para telcos que necesitan una tele para añadir a sus paquetes. Con unas ventas normalizadas de 80 y un margen del 3% alcanzamos un net income de 2,4. El conversion rate sería de 3 llegando a un 7,2 de FCF. Con un multiplo de 16 por sus bajos margenes y por su crecimiento basado en ampliaciones de capital y nueva deuda llegamos a una valoracion de entre 4,3 y 5,7.</v>
          </cell>
          <cell r="BB2">
            <v>0</v>
          </cell>
          <cell r="BC2">
            <v>0</v>
          </cell>
          <cell r="BD2">
            <v>44623</v>
          </cell>
        </row>
      </sheetData>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Coca-Cola Co/The</v>
          </cell>
          <cell r="C2">
            <v>-1.988724838025481E-2</v>
          </cell>
          <cell r="D2">
            <v>0.30309495259270891</v>
          </cell>
          <cell r="E2">
            <v>0.28817501331766332</v>
          </cell>
          <cell r="F2">
            <v>0.20816456876271933</v>
          </cell>
          <cell r="G2">
            <v>0.34295154785174742</v>
          </cell>
          <cell r="H2">
            <v>8.0638609009444639E-3</v>
          </cell>
          <cell r="I2">
            <v>2.0997019126139405</v>
          </cell>
          <cell r="J2">
            <v>0.17149004515288335</v>
          </cell>
          <cell r="K2">
            <v>0.32492627657923329</v>
          </cell>
          <cell r="L2">
            <v>0.31176156933179916</v>
          </cell>
          <cell r="M2">
            <v>0.20199650883700632</v>
          </cell>
          <cell r="N2">
            <v>0.40186155672013973</v>
          </cell>
          <cell r="O2">
            <v>5.009237389209794E-2</v>
          </cell>
          <cell r="P2">
            <v>2.39917204044264</v>
          </cell>
          <cell r="Q2">
            <v>2</v>
          </cell>
          <cell r="R2">
            <v>1</v>
          </cell>
          <cell r="S2">
            <v>3</v>
          </cell>
          <cell r="T2">
            <v>3</v>
          </cell>
          <cell r="U2">
            <v>1</v>
          </cell>
          <cell r="V2">
            <v>2</v>
          </cell>
          <cell r="W2">
            <v>1</v>
          </cell>
          <cell r="X2">
            <v>3</v>
          </cell>
          <cell r="Y2">
            <v>2</v>
          </cell>
          <cell r="Z2">
            <v>2</v>
          </cell>
          <cell r="AA2">
            <v>2</v>
          </cell>
          <cell r="AB2">
            <v>2</v>
          </cell>
          <cell r="AC2">
            <v>2</v>
          </cell>
          <cell r="AD2" t="str">
            <v>Stalwart</v>
          </cell>
          <cell r="AE2" t="str">
            <v>Regular</v>
          </cell>
          <cell r="AF2" t="str">
            <v>UNITED STATES</v>
          </cell>
          <cell r="AG2" t="str">
            <v>Consumer Staples</v>
          </cell>
          <cell r="AH2" t="str">
            <v>Beverages</v>
          </cell>
          <cell r="AI2" t="str">
            <v>Food, Beverage &amp; Tobacco</v>
          </cell>
          <cell r="AJ2" t="str">
            <v>Strongest</v>
          </cell>
          <cell r="AK2" t="str">
            <v>Low</v>
          </cell>
          <cell r="AL2" t="str">
            <v>Economies of Scale</v>
          </cell>
          <cell r="AM2" t="str">
            <v>Intangible Assets/Brands</v>
          </cell>
          <cell r="AN2">
            <v>0</v>
          </cell>
          <cell r="AO2" t="str">
            <v>Wide</v>
          </cell>
          <cell r="AP2" t="str">
            <v>Static</v>
          </cell>
          <cell r="AQ2" t="str">
            <v>No</v>
          </cell>
          <cell r="AR2">
            <v>6</v>
          </cell>
          <cell r="AS2">
            <v>24</v>
          </cell>
          <cell r="AT2">
            <v>55</v>
          </cell>
          <cell r="AU2">
            <v>65</v>
          </cell>
          <cell r="AV2" t="str">
            <v>Strategical</v>
          </cell>
          <cell r="AW2">
            <v>42.307692307692307</v>
          </cell>
          <cell r="AX2">
            <v>36.666666666666664</v>
          </cell>
          <cell r="AY2">
            <v>65</v>
          </cell>
          <cell r="AZ2">
            <v>1</v>
          </cell>
          <cell r="BA2" t="str">
            <v>Compañía de altísima calidad por su tamaño y capacidad de power pricing. En el análisis veo importante seguir la evolución de su deuda y el tipo que paga (creciente los últimos años). También el dividend yield en sus momentos más bajos (por debajo del 3%) en Febrero 2022. Prevemos entre 11,5B y 12B de FCF para 2024 y valoramos a x22-24 por calidad: 250-290B (55-65 USD).</v>
          </cell>
          <cell r="BB2">
            <v>0</v>
          </cell>
          <cell r="BC2">
            <v>0</v>
          </cell>
          <cell r="BD2">
            <v>44614</v>
          </cell>
          <cell r="BE2">
            <v>2.7</v>
          </cell>
        </row>
      </sheetData>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Kroger Co/The</v>
          </cell>
          <cell r="C2">
            <v>4.4102662969558767E-2</v>
          </cell>
          <cell r="D2">
            <v>4.8796681309593963E-2</v>
          </cell>
          <cell r="E2">
            <v>0.18065595327369319</v>
          </cell>
          <cell r="F2">
            <v>0.15826432866859486</v>
          </cell>
          <cell r="G2">
            <v>0.40940391003823279</v>
          </cell>
          <cell r="H2">
            <v>1.3416201179612782E-2</v>
          </cell>
          <cell r="I2">
            <v>2.40539817066623</v>
          </cell>
          <cell r="J2">
            <v>8.3509150679554445E-2</v>
          </cell>
          <cell r="K2">
            <v>5.8121632024634336E-2</v>
          </cell>
          <cell r="L2">
            <v>0.16079451406951997</v>
          </cell>
          <cell r="M2">
            <v>0.14340949033391914</v>
          </cell>
          <cell r="N2">
            <v>0.41460097398324047</v>
          </cell>
          <cell r="O2">
            <v>2.6424442609413706E-2</v>
          </cell>
          <cell r="P2">
            <v>2.4542267238021038</v>
          </cell>
          <cell r="Q2">
            <v>2</v>
          </cell>
          <cell r="R2">
            <v>2</v>
          </cell>
          <cell r="S2">
            <v>1</v>
          </cell>
          <cell r="T2">
            <v>3</v>
          </cell>
          <cell r="U2">
            <v>1</v>
          </cell>
          <cell r="V2">
            <v>2</v>
          </cell>
          <cell r="W2">
            <v>2</v>
          </cell>
          <cell r="X2">
            <v>1</v>
          </cell>
          <cell r="Y2">
            <v>2</v>
          </cell>
          <cell r="Z2">
            <v>2</v>
          </cell>
          <cell r="AA2">
            <v>3</v>
          </cell>
          <cell r="AB2">
            <v>2</v>
          </cell>
          <cell r="AC2">
            <v>2</v>
          </cell>
          <cell r="AD2" t="str">
            <v>Slow Grower</v>
          </cell>
          <cell r="AE2" t="str">
            <v>Good</v>
          </cell>
          <cell r="AF2" t="str">
            <v>UNITED STATES</v>
          </cell>
          <cell r="AG2" t="str">
            <v>Consumer Staples</v>
          </cell>
          <cell r="AH2" t="str">
            <v>Food &amp; Staples Retailing</v>
          </cell>
          <cell r="AI2" t="str">
            <v>Food &amp; Staples Retailing</v>
          </cell>
          <cell r="AJ2" t="str">
            <v>Strongest</v>
          </cell>
          <cell r="AK2" t="str">
            <v>Low</v>
          </cell>
          <cell r="AL2" t="str">
            <v>Economies of Scale</v>
          </cell>
          <cell r="AM2">
            <v>0</v>
          </cell>
          <cell r="AN2">
            <v>0</v>
          </cell>
          <cell r="AO2" t="str">
            <v>Narrow</v>
          </cell>
          <cell r="AP2" t="str">
            <v>Static</v>
          </cell>
          <cell r="AQ2" t="str">
            <v>No</v>
          </cell>
          <cell r="AR2">
            <v>0.25</v>
          </cell>
          <cell r="AS2">
            <v>15</v>
          </cell>
          <cell r="AT2">
            <v>40</v>
          </cell>
          <cell r="AU2">
            <v>60</v>
          </cell>
          <cell r="AV2" t="str">
            <v>Strategical</v>
          </cell>
          <cell r="AW2">
            <v>30.769230769230766</v>
          </cell>
          <cell r="AX2">
            <v>26.666666666666668</v>
          </cell>
          <cell r="AY2">
            <v>60</v>
          </cell>
          <cell r="AZ2">
            <v>1</v>
          </cell>
          <cell r="BA2" t="str">
            <v>Compañía de ingresos estables y crecientes, con márgenes pequeños por el sector en el que opera. No tiene un moat muy grande excepto economia de escala por el propio tamaño de la empresa. Valoramos a PER 14-16 por sus márgenes, su endeudamiento y crecimiento slow, pero es un sector muy estable. Con unas ventas estimadas de 140-145B y márgenes de 1.5%-2% da un beneficio entre 2,1 y 2,9B, lo que da un precio por accion entre 40 y 60.</v>
          </cell>
          <cell r="BB2">
            <v>0</v>
          </cell>
          <cell r="BC2">
            <v>0</v>
          </cell>
          <cell r="BD2">
            <v>44614</v>
          </cell>
          <cell r="BE2">
            <v>3.5</v>
          </cell>
        </row>
      </sheetData>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Kaspi.KZ JSC</v>
          </cell>
          <cell r="C2" t="e">
            <v>#N/A</v>
          </cell>
          <cell r="D2" t="e">
            <v>#N/A</v>
          </cell>
          <cell r="E2" t="e">
            <v>#N/A</v>
          </cell>
          <cell r="F2" t="e">
            <v>#N/A</v>
          </cell>
          <cell r="G2" t="e">
            <v>#VALUE!</v>
          </cell>
          <cell r="H2" t="e">
            <v>#VALUE!</v>
          </cell>
          <cell r="I2" t="e">
            <v>#VALUE!</v>
          </cell>
          <cell r="J2" t="e">
            <v>#N/A</v>
          </cell>
          <cell r="K2" t="e">
            <v>#N/A</v>
          </cell>
          <cell r="L2" t="e">
            <v>#N/A</v>
          </cell>
          <cell r="M2" t="e">
            <v>#N/A</v>
          </cell>
          <cell r="N2" t="e">
            <v>#N/A</v>
          </cell>
          <cell r="O2" t="e">
            <v>#N/A</v>
          </cell>
          <cell r="P2" t="e">
            <v>#N/A</v>
          </cell>
          <cell r="Q2">
            <v>1</v>
          </cell>
          <cell r="R2">
            <v>3</v>
          </cell>
          <cell r="S2">
            <v>3</v>
          </cell>
          <cell r="T2">
            <v>2</v>
          </cell>
          <cell r="U2">
            <v>3</v>
          </cell>
          <cell r="V2">
            <v>3</v>
          </cell>
          <cell r="W2">
            <v>3</v>
          </cell>
          <cell r="X2">
            <v>3</v>
          </cell>
          <cell r="Y2">
            <v>2</v>
          </cell>
          <cell r="Z2">
            <v>2</v>
          </cell>
          <cell r="AA2">
            <v>2</v>
          </cell>
          <cell r="AB2">
            <v>3</v>
          </cell>
          <cell r="AC2">
            <v>3</v>
          </cell>
          <cell r="AD2" t="str">
            <v>Fast Grower</v>
          </cell>
          <cell r="AE2" t="str">
            <v>Excellent</v>
          </cell>
          <cell r="AF2" t="str">
            <v>KAZAKHSTAN</v>
          </cell>
          <cell r="AG2" t="str">
            <v>Financials</v>
          </cell>
          <cell r="AH2" t="str">
            <v>Consumer Finance</v>
          </cell>
          <cell r="AI2" t="str">
            <v>Diversified Financials</v>
          </cell>
          <cell r="AJ2" t="str">
            <v>Strongest</v>
          </cell>
          <cell r="AK2" t="str">
            <v>High</v>
          </cell>
          <cell r="AL2" t="str">
            <v>Network Effects</v>
          </cell>
          <cell r="AM2" t="str">
            <v>Switching Costs</v>
          </cell>
          <cell r="AN2" t="str">
            <v>Economies of Scale</v>
          </cell>
          <cell r="AO2" t="str">
            <v>Wide</v>
          </cell>
          <cell r="AP2" t="str">
            <v>Widing</v>
          </cell>
          <cell r="AQ2" t="str">
            <v>Fast</v>
          </cell>
          <cell r="AR2">
            <v>15</v>
          </cell>
          <cell r="AS2">
            <v>35</v>
          </cell>
          <cell r="AT2">
            <v>120</v>
          </cell>
          <cell r="AU2">
            <v>160</v>
          </cell>
          <cell r="AV2" t="str">
            <v>Strategical</v>
          </cell>
          <cell r="AW2">
            <v>92.307692307692307</v>
          </cell>
          <cell r="AX2">
            <v>80</v>
          </cell>
          <cell r="AY2">
            <v>160</v>
          </cell>
          <cell r="AZ2">
            <v>3</v>
          </cell>
          <cell r="BA2" t="str">
            <v>Estimamos unos beneficios 1,5-2B USD para 2023-24 y que el FCF es ligeramente superior. Valorando a x15 por ser Kazajistán (PEG&lt;0,5) llegamos a una valoración de 22-30B $ (120-160$/acción).</v>
          </cell>
          <cell r="BB2">
            <v>0</v>
          </cell>
          <cell r="BC2">
            <v>0</v>
          </cell>
          <cell r="BD2">
            <v>44614</v>
          </cell>
        </row>
      </sheetData>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Lowe's Cos Inc</v>
          </cell>
        </row>
      </sheetData>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C2">
            <v>6.8401880333042744E-2</v>
          </cell>
          <cell r="D2">
            <v>0.11689564726770432</v>
          </cell>
          <cell r="E2">
            <v>0.2728604594559173</v>
          </cell>
          <cell r="F2">
            <v>0.26851186528115556</v>
          </cell>
          <cell r="G2">
            <v>0.38861326744817126</v>
          </cell>
          <cell r="H2">
            <v>4.081260846301267E-2</v>
          </cell>
          <cell r="I2">
            <v>1.7906237004209349</v>
          </cell>
          <cell r="J2">
            <v>0.24185008593446811</v>
          </cell>
          <cell r="K2">
            <v>0.13487058718483877</v>
          </cell>
          <cell r="L2">
            <v>0.44229990552031312</v>
          </cell>
          <cell r="M2">
            <v>0.43619664566509897</v>
          </cell>
          <cell r="N2">
            <v>0.45452783043253492</v>
          </cell>
          <cell r="O2">
            <v>3.224702437540404E-2</v>
          </cell>
          <cell r="P2">
            <v>1.7461933134723602</v>
          </cell>
          <cell r="Q2">
            <v>3</v>
          </cell>
          <cell r="R2">
            <v>2</v>
          </cell>
          <cell r="S2">
            <v>1</v>
          </cell>
          <cell r="T2">
            <v>3</v>
          </cell>
          <cell r="U2">
            <v>3</v>
          </cell>
          <cell r="V2">
            <v>1</v>
          </cell>
          <cell r="W2">
            <v>2</v>
          </cell>
          <cell r="X2">
            <v>2</v>
          </cell>
          <cell r="Y2">
            <v>2</v>
          </cell>
          <cell r="Z2">
            <v>2</v>
          </cell>
          <cell r="AA2">
            <v>1</v>
          </cell>
          <cell r="AB2">
            <v>2</v>
          </cell>
          <cell r="AC2">
            <v>2</v>
          </cell>
          <cell r="AD2" t="str">
            <v>Stalwart</v>
          </cell>
          <cell r="AE2" t="str">
            <v>Good</v>
          </cell>
          <cell r="AF2" t="str">
            <v>UNITED STATES</v>
          </cell>
          <cell r="AG2" t="str">
            <v>Consumer Discretionary</v>
          </cell>
          <cell r="AH2" t="str">
            <v>Specialty Retail</v>
          </cell>
          <cell r="AI2" t="str">
            <v>Retailing</v>
          </cell>
          <cell r="AJ2" t="str">
            <v>Strongest</v>
          </cell>
          <cell r="AK2" t="str">
            <v>Low</v>
          </cell>
          <cell r="AL2" t="str">
            <v>Location</v>
          </cell>
          <cell r="AM2" t="str">
            <v>Economies of Scale</v>
          </cell>
          <cell r="AN2">
            <v>0</v>
          </cell>
          <cell r="AO2" t="str">
            <v>Narrow</v>
          </cell>
          <cell r="AP2" t="str">
            <v>Static</v>
          </cell>
          <cell r="AQ2" t="str">
            <v>Slow</v>
          </cell>
          <cell r="AR2">
            <v>1.6</v>
          </cell>
          <cell r="AS2">
            <v>20</v>
          </cell>
          <cell r="AT2">
            <v>225</v>
          </cell>
          <cell r="AU2">
            <v>270</v>
          </cell>
          <cell r="AV2" t="str">
            <v>Tactical</v>
          </cell>
          <cell r="AW2">
            <v>112.5</v>
          </cell>
          <cell r="AX2">
            <v>75</v>
          </cell>
          <cell r="AY2">
            <v>225</v>
          </cell>
          <cell r="AZ2">
            <v>1</v>
          </cell>
          <cell r="BA2" t="str">
            <v>El problema a futuro es cómo van a seguir creciendo. Tienen o que seguir ampliando márgenes o que crecer en ventas (ninguna de las dos parece fácil en el sector y debido a su tamaño/consolidación). Buen SSS
Comparativamente con HD tiene menos calidad. Riesgos a vigilar: 1.Exposición de competencia en Asia (marcas locales) y, 2. Riesgo en el mercado (comportamiento clientes) que puede implicar reducción de múltiplos generalizados, aumento de inversiones para seguir compitiendo. FCF normalizado de 8-9B, valorando a x20 por calidad y estabilidad llegamos a 160-180B (240-270 USD/acción).</v>
          </cell>
          <cell r="BB2">
            <v>0</v>
          </cell>
          <cell r="BC2">
            <v>0</v>
          </cell>
          <cell r="BD2">
            <v>44615</v>
          </cell>
          <cell r="BE2">
            <v>12.6</v>
          </cell>
        </row>
      </sheetData>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2">
          <cell r="B2" t="str">
            <v>LVMH Moet Hennessy Louis Vuitton SE</v>
          </cell>
          <cell r="C2">
            <v>0.10613257502227827</v>
          </cell>
          <cell r="D2">
            <v>0.27496576551271018</v>
          </cell>
          <cell r="E2">
            <v>0.30628851347285785</v>
          </cell>
          <cell r="F2">
            <v>0.20888691487718217</v>
          </cell>
          <cell r="G2">
            <v>0.13383626459926851</v>
          </cell>
          <cell r="H2">
            <v>1.3040479860836493E-2</v>
          </cell>
          <cell r="I2">
            <v>0.71491402774338586</v>
          </cell>
          <cell r="J2">
            <v>0.43815368076862771</v>
          </cell>
          <cell r="K2">
            <v>0.35765786809935374</v>
          </cell>
          <cell r="L2">
            <v>0.36497423009754226</v>
          </cell>
          <cell r="M2">
            <v>0.23521095830245134</v>
          </cell>
          <cell r="N2">
            <v>0.2409186475801503</v>
          </cell>
          <cell r="O2">
            <v>5.8237237063220723E-3</v>
          </cell>
          <cell r="P2">
            <v>1.0427569991727261</v>
          </cell>
          <cell r="Q2">
            <v>3</v>
          </cell>
          <cell r="R2">
            <v>2</v>
          </cell>
          <cell r="S2">
            <v>2</v>
          </cell>
          <cell r="T2">
            <v>3</v>
          </cell>
          <cell r="U2">
            <v>2</v>
          </cell>
          <cell r="V2">
            <v>1</v>
          </cell>
          <cell r="W2">
            <v>2</v>
          </cell>
          <cell r="X2">
            <v>3</v>
          </cell>
          <cell r="Y2">
            <v>2</v>
          </cell>
          <cell r="Z2">
            <v>3</v>
          </cell>
          <cell r="AA2">
            <v>3</v>
          </cell>
          <cell r="AB2">
            <v>2</v>
          </cell>
          <cell r="AC2">
            <v>2</v>
          </cell>
          <cell r="AD2" t="str">
            <v>Stalwart</v>
          </cell>
          <cell r="AE2" t="str">
            <v>Excellent</v>
          </cell>
          <cell r="AF2" t="str">
            <v>FRANCE</v>
          </cell>
          <cell r="AG2" t="str">
            <v>Consumer Discretionary</v>
          </cell>
          <cell r="AH2" t="str">
            <v>Textiles, Apparel &amp; Luxury Goo</v>
          </cell>
          <cell r="AI2" t="str">
            <v>Consumer Durables &amp; Apparel</v>
          </cell>
          <cell r="AJ2" t="str">
            <v>Strongest</v>
          </cell>
          <cell r="AK2" t="str">
            <v>Low</v>
          </cell>
          <cell r="AL2" t="str">
            <v>Intangible Assets/Brands</v>
          </cell>
          <cell r="AM2">
            <v>0</v>
          </cell>
          <cell r="AN2">
            <v>0</v>
          </cell>
          <cell r="AO2" t="str">
            <v>Wide</v>
          </cell>
          <cell r="AP2" t="str">
            <v>Static</v>
          </cell>
          <cell r="AQ2" t="str">
            <v>Yes</v>
          </cell>
          <cell r="AR2">
            <v>1.5</v>
          </cell>
          <cell r="AS2">
            <v>26</v>
          </cell>
          <cell r="AT2">
            <v>670</v>
          </cell>
          <cell r="AU2">
            <v>950</v>
          </cell>
          <cell r="AV2" t="str">
            <v>Strategical</v>
          </cell>
          <cell r="AW2">
            <v>515.38461538461536</v>
          </cell>
          <cell r="AX2">
            <v>446.66666666666669</v>
          </cell>
          <cell r="AY2">
            <v>950</v>
          </cell>
          <cell r="AZ2">
            <v>3</v>
          </cell>
          <cell r="BA2" t="str">
            <v>Empresa de lujo francesa que vende de forma internacional y en proceso de expansión por Asia. Sales '22 estimadas de 70Bn aprox (reporta H1 22 36Bn), asumiendo un CAGR a 2025 del 10-13% (creciendo mercado asiático) suponene 93-101Bn, con un margen neto entre 15-18% en función del crecimiento en Asia que da mejores márgenes. Con un FCF conversion del 110% tenemos un FCF normalizado de 15.5-20Bn. Valorando a x22-24 por calidad y crecimiento moderado pero sostenible a largo plazo: 340-480Bn (670-950 euros/acción).</v>
          </cell>
          <cell r="BB2">
            <v>0</v>
          </cell>
          <cell r="BC2">
            <v>0</v>
          </cell>
          <cell r="BD2">
            <v>44804</v>
          </cell>
          <cell r="BE2">
            <v>35</v>
          </cell>
        </row>
      </sheetData>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Moody's Corp</v>
          </cell>
          <cell r="C2">
            <v>9.6656525033831472E-2</v>
          </cell>
          <cell r="D2">
            <v>0.47397722268695297</v>
          </cell>
          <cell r="E2">
            <v>46.944778170227202</v>
          </cell>
          <cell r="F2">
            <v>0.67943291469412481</v>
          </cell>
          <cell r="G2">
            <v>0.35341922349122701</v>
          </cell>
          <cell r="H2">
            <v>3.8590725503536427E-2</v>
          </cell>
          <cell r="I2">
            <v>0.91850378950438161</v>
          </cell>
          <cell r="J2">
            <v>0.15769875256004462</v>
          </cell>
          <cell r="K2">
            <v>0.53342277015280315</v>
          </cell>
          <cell r="L2">
            <v>1.8939520005169943</v>
          </cell>
          <cell r="M2">
            <v>0.39225783568730244</v>
          </cell>
          <cell r="N2">
            <v>0.53565257458818105</v>
          </cell>
          <cell r="O2">
            <v>2.60989010989011E-2</v>
          </cell>
          <cell r="P2">
            <v>1.4019440596269863</v>
          </cell>
          <cell r="Q2">
            <v>3</v>
          </cell>
          <cell r="R2">
            <v>2</v>
          </cell>
          <cell r="S2">
            <v>3</v>
          </cell>
          <cell r="T2">
            <v>3</v>
          </cell>
          <cell r="U2">
            <v>2</v>
          </cell>
          <cell r="V2">
            <v>3</v>
          </cell>
          <cell r="W2">
            <v>3</v>
          </cell>
          <cell r="X2">
            <v>3</v>
          </cell>
          <cell r="Y2">
            <v>2</v>
          </cell>
          <cell r="Z2">
            <v>3</v>
          </cell>
          <cell r="AA2">
            <v>2</v>
          </cell>
          <cell r="AB2">
            <v>3</v>
          </cell>
          <cell r="AC2">
            <v>3</v>
          </cell>
          <cell r="AD2" t="str">
            <v>Stalwart</v>
          </cell>
          <cell r="AE2" t="str">
            <v>Excellent</v>
          </cell>
          <cell r="AF2" t="str">
            <v>UNITED STATES</v>
          </cell>
          <cell r="AG2" t="str">
            <v>Financials</v>
          </cell>
          <cell r="AH2" t="str">
            <v>Capital Markets</v>
          </cell>
          <cell r="AI2" t="str">
            <v>Diversified Financials</v>
          </cell>
          <cell r="AJ2" t="str">
            <v>Strongest</v>
          </cell>
          <cell r="AK2" t="str">
            <v>Low</v>
          </cell>
          <cell r="AL2" t="str">
            <v>Intangible Assets/Licences</v>
          </cell>
          <cell r="AM2" t="str">
            <v>Intangible Assets/Brands</v>
          </cell>
          <cell r="AN2" t="str">
            <v>Unique Assets</v>
          </cell>
          <cell r="AO2" t="str">
            <v>Wide</v>
          </cell>
          <cell r="AP2" t="str">
            <v>Widing</v>
          </cell>
          <cell r="AQ2" t="str">
            <v>Yes</v>
          </cell>
          <cell r="AR2">
            <v>12</v>
          </cell>
          <cell r="AS2">
            <v>33</v>
          </cell>
          <cell r="AT2">
            <v>350</v>
          </cell>
          <cell r="AU2">
            <v>400</v>
          </cell>
          <cell r="AV2" t="str">
            <v>Strategical</v>
          </cell>
          <cell r="AW2">
            <v>269.23076923076923</v>
          </cell>
          <cell r="AX2">
            <v>233.33333333333334</v>
          </cell>
          <cell r="AY2">
            <v>400</v>
          </cell>
          <cell r="AZ2">
            <v>2</v>
          </cell>
          <cell r="BA2" t="str">
            <v>Nuestras estimaciones para 2023 es que la compañía consiga ventas 7B, margen neto 35%, FCF conversion 110% y valoramos a x25 FCF por altísima calidad para llegar a una valoración de 65-75B (100-120 USD/share).</v>
          </cell>
          <cell r="BB2">
            <v>0</v>
          </cell>
          <cell r="BC2">
            <v>0</v>
          </cell>
          <cell r="BD2">
            <v>44620</v>
          </cell>
          <cell r="BE2">
            <v>14.5</v>
          </cell>
        </row>
      </sheetData>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MSCI Inc</v>
          </cell>
        </row>
      </sheetData>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C2">
            <v>0.10030915746248772</v>
          </cell>
          <cell r="D2">
            <v>0.48997242951817555</v>
          </cell>
          <cell r="E2">
            <v>3.8808710232500556</v>
          </cell>
          <cell r="F2">
            <v>0.29581440451433721</v>
          </cell>
          <cell r="G2">
            <v>0.59940998729256401</v>
          </cell>
          <cell r="H2">
            <v>4.514315674509687E-2</v>
          </cell>
          <cell r="I2">
            <v>1.7135254897369272</v>
          </cell>
          <cell r="J2">
            <v>6.8595238736592679E-2</v>
          </cell>
          <cell r="K2">
            <v>0.59237697520924382</v>
          </cell>
          <cell r="L2">
            <v>4.0890924171250553</v>
          </cell>
          <cell r="M2">
            <v>0.52767977508891373</v>
          </cell>
          <cell r="N2">
            <v>0.85135064811737327</v>
          </cell>
          <cell r="O2">
            <v>4.5808090117667434E-2</v>
          </cell>
          <cell r="P2">
            <v>2.0810580301290793</v>
          </cell>
          <cell r="Q2">
            <v>3</v>
          </cell>
          <cell r="R2">
            <v>3</v>
          </cell>
          <cell r="S2">
            <v>3</v>
          </cell>
          <cell r="T2">
            <v>3</v>
          </cell>
          <cell r="U2">
            <v>3</v>
          </cell>
          <cell r="V2">
            <v>3</v>
          </cell>
          <cell r="W2">
            <v>3</v>
          </cell>
          <cell r="X2">
            <v>3</v>
          </cell>
          <cell r="Y2">
            <v>2</v>
          </cell>
          <cell r="Z2">
            <v>3</v>
          </cell>
          <cell r="AA2">
            <v>1</v>
          </cell>
          <cell r="AB2">
            <v>3</v>
          </cell>
          <cell r="AC2">
            <v>3</v>
          </cell>
          <cell r="AD2" t="str">
            <v>Stalwart</v>
          </cell>
          <cell r="AE2" t="str">
            <v>Good</v>
          </cell>
          <cell r="AF2" t="str">
            <v>UNITED STATES</v>
          </cell>
          <cell r="AG2" t="str">
            <v>Financials</v>
          </cell>
          <cell r="AH2" t="str">
            <v>Capital Markets</v>
          </cell>
          <cell r="AI2" t="str">
            <v>Diversified Financials</v>
          </cell>
          <cell r="AJ2" t="str">
            <v>Strongest</v>
          </cell>
          <cell r="AK2" t="str">
            <v>Low</v>
          </cell>
          <cell r="AL2" t="str">
            <v>Intangible Assets/Brands</v>
          </cell>
          <cell r="AM2" t="str">
            <v>Switching Costs</v>
          </cell>
          <cell r="AN2">
            <v>0</v>
          </cell>
          <cell r="AO2" t="str">
            <v>Wide</v>
          </cell>
          <cell r="AP2" t="str">
            <v>Widing</v>
          </cell>
          <cell r="AQ2" t="str">
            <v>Yes</v>
          </cell>
          <cell r="AR2">
            <v>20</v>
          </cell>
          <cell r="AS2">
            <v>50</v>
          </cell>
          <cell r="AT2">
            <v>283</v>
          </cell>
          <cell r="AU2">
            <v>340</v>
          </cell>
          <cell r="AV2" t="str">
            <v>Strategical</v>
          </cell>
          <cell r="AW2">
            <v>217.69230769230768</v>
          </cell>
          <cell r="AX2">
            <v>188.66666666666666</v>
          </cell>
          <cell r="AY2">
            <v>340</v>
          </cell>
          <cell r="AZ2">
            <v>2</v>
          </cell>
          <cell r="BA2" t="str">
            <v>Negocio muy estable de suscripción con altos costes de cambio para sus clientes. El nivel de deuda se encuentra bajo aunque el pago de la misma es más alto debido a la alta duración de los bonos emitidos. Con el crecimiento esperado del 50% sobre el net margin y un PER del 25x por su alta calidad llegamos a una valoración de 340 euros por acción.</v>
          </cell>
          <cell r="BB2">
            <v>0</v>
          </cell>
          <cell r="BC2">
            <v>0</v>
          </cell>
          <cell r="BD2">
            <v>44517</v>
          </cell>
        </row>
      </sheetData>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Merck &amp; Co Inc</v>
          </cell>
          <cell r="C2">
            <v>4.7479721729932261E-3</v>
          </cell>
          <cell r="D2">
            <v>0.41154672407901816</v>
          </cell>
          <cell r="E2">
            <v>0.34944748346844179</v>
          </cell>
          <cell r="F2">
            <v>0.23788622020159722</v>
          </cell>
          <cell r="G2">
            <v>0.18969597676398395</v>
          </cell>
          <cell r="H2">
            <v>1.9597135481496823E-2</v>
          </cell>
          <cell r="I2">
            <v>0.76729791758758981</v>
          </cell>
          <cell r="J2">
            <v>1.4793515856148742E-2</v>
          </cell>
          <cell r="K2">
            <v>0.43637072930354798</v>
          </cell>
          <cell r="L2">
            <v>0.40654291490534827</v>
          </cell>
          <cell r="M2">
            <v>0.27312013828867759</v>
          </cell>
          <cell r="N2">
            <v>0.31428402226696672</v>
          </cell>
          <cell r="O2">
            <v>2.2234414253125813E-2</v>
          </cell>
          <cell r="P2">
            <v>1.2485296193478568</v>
          </cell>
          <cell r="Q2">
            <v>2</v>
          </cell>
          <cell r="R2">
            <v>0</v>
          </cell>
          <cell r="S2">
            <v>3</v>
          </cell>
          <cell r="T2">
            <v>1</v>
          </cell>
          <cell r="U2">
            <v>2</v>
          </cell>
          <cell r="V2">
            <v>1</v>
          </cell>
          <cell r="W2">
            <v>1</v>
          </cell>
          <cell r="X2">
            <v>3</v>
          </cell>
          <cell r="Y2">
            <v>1</v>
          </cell>
          <cell r="Z2">
            <v>2</v>
          </cell>
          <cell r="AA2">
            <v>2</v>
          </cell>
          <cell r="AB2">
            <v>0</v>
          </cell>
          <cell r="AC2">
            <v>1</v>
          </cell>
          <cell r="AD2" t="str">
            <v>Stalwart</v>
          </cell>
          <cell r="AE2" t="str">
            <v>Good</v>
          </cell>
          <cell r="AF2" t="str">
            <v>UNITED STATES</v>
          </cell>
          <cell r="AG2" t="str">
            <v>Health Care</v>
          </cell>
          <cell r="AH2" t="str">
            <v>Pharmaceuticals</v>
          </cell>
          <cell r="AI2" t="str">
            <v>Pharmaceuticals, Biotechnology</v>
          </cell>
          <cell r="AJ2" t="str">
            <v>Strongest</v>
          </cell>
          <cell r="AK2" t="str">
            <v>Low</v>
          </cell>
          <cell r="AL2" t="str">
            <v>Intangible Assets/Patents</v>
          </cell>
          <cell r="AM2" t="str">
            <v>Economies of Scale</v>
          </cell>
          <cell r="AN2">
            <v>0</v>
          </cell>
          <cell r="AO2" t="str">
            <v>Narrow</v>
          </cell>
          <cell r="AP2" t="str">
            <v>Static</v>
          </cell>
          <cell r="AQ2" t="str">
            <v>No</v>
          </cell>
          <cell r="AR2">
            <v>5</v>
          </cell>
          <cell r="AS2">
            <v>16</v>
          </cell>
          <cell r="AT2">
            <v>100</v>
          </cell>
          <cell r="AU2">
            <v>125</v>
          </cell>
          <cell r="AV2" t="str">
            <v>Tactical</v>
          </cell>
          <cell r="AW2">
            <v>50</v>
          </cell>
          <cell r="AX2">
            <v>33.333333333333336</v>
          </cell>
          <cell r="AY2">
            <v>100</v>
          </cell>
          <cell r="AZ2">
            <v>1</v>
          </cell>
          <cell r="BA2" t="str">
            <v>Dudas con el cash conversion por Other en cambios de WC. Normalizamos 16-20B de FCF (cuidado con el FCF conversion) a 2024 y valoramos a x16: 250-320B (100-125USD/share).</v>
          </cell>
          <cell r="BB2" t="str">
            <v>Bad FCF conversion</v>
          </cell>
          <cell r="BC2">
            <v>0</v>
          </cell>
          <cell r="BD2">
            <v>44623</v>
          </cell>
          <cell r="BE2">
            <v>7.1</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2">
          <cell r="B2" t="str">
            <v>Air Liquide SA</v>
          </cell>
          <cell r="C2">
            <v>5.0009176780083257E-2</v>
          </cell>
          <cell r="D2">
            <v>0.26040463602536923</v>
          </cell>
          <cell r="E2">
            <v>0.20069563482911443</v>
          </cell>
          <cell r="F2">
            <v>0.12254570048706333</v>
          </cell>
          <cell r="G2">
            <v>0.38712425221163665</v>
          </cell>
          <cell r="H2">
            <v>2.7573071534342602E-2</v>
          </cell>
          <cell r="I2">
            <v>2.1063412524886358</v>
          </cell>
          <cell r="J2">
            <v>0.13910530529357779</v>
          </cell>
          <cell r="K2">
            <v>0.27138865557022129</v>
          </cell>
          <cell r="L2">
            <v>0.20942231797680411</v>
          </cell>
          <cell r="M2">
            <v>0.12287531122721729</v>
          </cell>
          <cell r="N2">
            <v>0.36165936787147612</v>
          </cell>
          <cell r="O2">
            <v>2.2607250084194987E-2</v>
          </cell>
          <cell r="P2">
            <v>1.8726471702880243</v>
          </cell>
          <cell r="Q2">
            <v>3</v>
          </cell>
          <cell r="R2">
            <v>1</v>
          </cell>
          <cell r="S2">
            <v>1</v>
          </cell>
          <cell r="T2">
            <v>3</v>
          </cell>
          <cell r="U2">
            <v>1</v>
          </cell>
          <cell r="V2">
            <v>1</v>
          </cell>
          <cell r="W2">
            <v>1</v>
          </cell>
          <cell r="X2">
            <v>2</v>
          </cell>
          <cell r="Y2">
            <v>1</v>
          </cell>
          <cell r="Z2">
            <v>2</v>
          </cell>
          <cell r="AA2">
            <v>2</v>
          </cell>
          <cell r="AB2">
            <v>1</v>
          </cell>
          <cell r="AC2">
            <v>2</v>
          </cell>
          <cell r="AD2" t="str">
            <v>Stalwart</v>
          </cell>
          <cell r="AE2" t="str">
            <v>Good</v>
          </cell>
          <cell r="AF2" t="str">
            <v>FRANCE</v>
          </cell>
          <cell r="AG2" t="str">
            <v>Materials</v>
          </cell>
          <cell r="AH2" t="str">
            <v>Chemicals</v>
          </cell>
          <cell r="AI2" t="str">
            <v>Materials</v>
          </cell>
          <cell r="AJ2" t="str">
            <v>Good</v>
          </cell>
          <cell r="AK2" t="str">
            <v>Low</v>
          </cell>
          <cell r="AL2" t="str">
            <v>Switching Costs</v>
          </cell>
          <cell r="AM2">
            <v>0</v>
          </cell>
          <cell r="AN2">
            <v>0</v>
          </cell>
          <cell r="AO2" t="str">
            <v>Narrow</v>
          </cell>
          <cell r="AP2" t="str">
            <v>Static</v>
          </cell>
          <cell r="AQ2" t="str">
            <v>Slow</v>
          </cell>
          <cell r="AR2">
            <v>2.5</v>
          </cell>
          <cell r="AS2">
            <v>25</v>
          </cell>
          <cell r="AT2">
            <v>130</v>
          </cell>
          <cell r="AU2">
            <v>165</v>
          </cell>
          <cell r="AV2" t="str">
            <v>Strategical</v>
          </cell>
          <cell r="AW2">
            <v>100</v>
          </cell>
          <cell r="AX2">
            <v>86.666666666666671</v>
          </cell>
          <cell r="AY2">
            <v>165</v>
          </cell>
          <cell r="AZ2">
            <v>1</v>
          </cell>
          <cell r="BA2" t="str">
            <v>Normalizamos 33 B ventas, CFO margin 20-25%, variación WC=0, CapEx Man=DA, DA=10% ventas: FCF margin: 10-13%. Valoración x20 por calidad: 70-85B (130-165 EUR/acción).</v>
          </cell>
          <cell r="BB2">
            <v>0</v>
          </cell>
          <cell r="BC2">
            <v>0</v>
          </cell>
          <cell r="BD2">
            <v>44804</v>
          </cell>
          <cell r="BE2">
            <v>7.4</v>
          </cell>
        </row>
      </sheetData>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Microsoft Corp</v>
          </cell>
          <cell r="C2">
            <v>9.7475802415808527E-2</v>
          </cell>
          <cell r="D2">
            <v>0.42031449305293583</v>
          </cell>
          <cell r="E2">
            <v>3.1675279857152669</v>
          </cell>
          <cell r="F2">
            <v>0.91010196682008559</v>
          </cell>
          <cell r="G2">
            <v>-0.30127420959640216</v>
          </cell>
          <cell r="H2">
            <v>1.671641187935476E-2</v>
          </cell>
          <cell r="I2">
            <v>-1.3080952260261747</v>
          </cell>
          <cell r="J2">
            <v>0.17531727441177503</v>
          </cell>
          <cell r="K2">
            <v>0.49812598162867072</v>
          </cell>
          <cell r="L2">
            <v>1.5810587729811627</v>
          </cell>
          <cell r="M2">
            <v>0.7443256824085509</v>
          </cell>
          <cell r="N2">
            <v>-0.16917076193024205</v>
          </cell>
          <cell r="O2">
            <v>2.8513089768832496E-2</v>
          </cell>
          <cell r="P2">
            <v>-0.57394690011823857</v>
          </cell>
          <cell r="Q2">
            <v>3</v>
          </cell>
          <cell r="R2">
            <v>2</v>
          </cell>
          <cell r="S2">
            <v>3</v>
          </cell>
          <cell r="T2">
            <v>3</v>
          </cell>
          <cell r="U2">
            <v>3</v>
          </cell>
          <cell r="V2">
            <v>3</v>
          </cell>
          <cell r="W2">
            <v>3</v>
          </cell>
          <cell r="X2">
            <v>3</v>
          </cell>
          <cell r="Y2">
            <v>3</v>
          </cell>
          <cell r="Z2">
            <v>3</v>
          </cell>
          <cell r="AA2">
            <v>3</v>
          </cell>
          <cell r="AB2">
            <v>3</v>
          </cell>
          <cell r="AC2">
            <v>3</v>
          </cell>
          <cell r="AD2" t="str">
            <v>Stalwart</v>
          </cell>
          <cell r="AE2" t="str">
            <v>Excellent</v>
          </cell>
          <cell r="AF2" t="str">
            <v>UNITED STATES</v>
          </cell>
          <cell r="AG2" t="str">
            <v>Information Technology</v>
          </cell>
          <cell r="AH2" t="str">
            <v>Software</v>
          </cell>
          <cell r="AI2" t="str">
            <v>Software &amp; Services</v>
          </cell>
          <cell r="AJ2" t="str">
            <v>Strongest</v>
          </cell>
          <cell r="AK2" t="str">
            <v>Low</v>
          </cell>
          <cell r="AL2" t="str">
            <v>Switching Costs</v>
          </cell>
          <cell r="AM2" t="str">
            <v>Network Effects</v>
          </cell>
          <cell r="AN2" t="str">
            <v>Economies of Scale</v>
          </cell>
          <cell r="AO2" t="str">
            <v>Wide</v>
          </cell>
          <cell r="AP2" t="str">
            <v>Widing</v>
          </cell>
          <cell r="AQ2" t="str">
            <v>Fast</v>
          </cell>
          <cell r="AR2">
            <v>12</v>
          </cell>
          <cell r="AS2">
            <v>35</v>
          </cell>
          <cell r="AT2">
            <v>240</v>
          </cell>
          <cell r="AU2">
            <v>370</v>
          </cell>
          <cell r="AV2" t="str">
            <v>Strategical</v>
          </cell>
          <cell r="AW2">
            <v>184.61538461538461</v>
          </cell>
          <cell r="AX2">
            <v>160</v>
          </cell>
          <cell r="AY2">
            <v>370</v>
          </cell>
          <cell r="AZ2">
            <v>3</v>
          </cell>
          <cell r="BA2" t="str">
            <v>Estimamos unos 250-270B en ventas para 2024-2025 con unos márgenes FCF que permitan realizar 90-110B FCF sin problemas. Valorando a x20-25 por calidad y crecimiento tenemos un rango de valoración de 2-3T (240-370 USD).</v>
          </cell>
          <cell r="BB2">
            <v>0</v>
          </cell>
          <cell r="BC2">
            <v>0</v>
          </cell>
          <cell r="BD2">
            <v>44616</v>
          </cell>
          <cell r="BE2">
            <v>13</v>
          </cell>
        </row>
      </sheetData>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Maire Tecnimont SpA</v>
          </cell>
          <cell r="C2">
            <v>6.3382673759365557E-2</v>
          </cell>
          <cell r="D2">
            <v>5.589601752810984E-2</v>
          </cell>
          <cell r="E2">
            <v>1.0304915238803734</v>
          </cell>
          <cell r="F2">
            <v>0.29250092535110916</v>
          </cell>
          <cell r="G2">
            <v>7.7616303601517972E-2</v>
          </cell>
          <cell r="H2">
            <v>2.8692751679806006E-2</v>
          </cell>
          <cell r="I2">
            <v>0.59092210605822015</v>
          </cell>
          <cell r="J2">
            <v>0.10697588065501473</v>
          </cell>
          <cell r="K2">
            <v>5.9906774413700938E-2</v>
          </cell>
          <cell r="L2">
            <v>0.29059823292305481</v>
          </cell>
          <cell r="M2">
            <v>0.17484574981357351</v>
          </cell>
          <cell r="N2">
            <v>4.3034952078055189E-2</v>
          </cell>
          <cell r="O2">
            <v>0</v>
          </cell>
          <cell r="P2">
            <v>1.2416260219862776</v>
          </cell>
          <cell r="Q2">
            <v>1</v>
          </cell>
          <cell r="R2">
            <v>1</v>
          </cell>
          <cell r="S2">
            <v>1</v>
          </cell>
          <cell r="T2">
            <v>2</v>
          </cell>
          <cell r="U2">
            <v>1</v>
          </cell>
          <cell r="V2">
            <v>1</v>
          </cell>
          <cell r="W2">
            <v>2</v>
          </cell>
          <cell r="X2">
            <v>2</v>
          </cell>
          <cell r="Y2">
            <v>2</v>
          </cell>
          <cell r="Z2">
            <v>1</v>
          </cell>
          <cell r="AA2">
            <v>1</v>
          </cell>
          <cell r="AB2">
            <v>1</v>
          </cell>
          <cell r="AC2">
            <v>1</v>
          </cell>
          <cell r="AD2" t="str">
            <v>Slow Grower</v>
          </cell>
          <cell r="AE2" t="str">
            <v>Regular</v>
          </cell>
          <cell r="AF2" t="str">
            <v>ITALY</v>
          </cell>
          <cell r="AG2" t="str">
            <v>Industrials</v>
          </cell>
          <cell r="AH2" t="str">
            <v>Construction &amp; Engineering</v>
          </cell>
          <cell r="AI2" t="str">
            <v>Capital Goods</v>
          </cell>
          <cell r="AJ2" t="str">
            <v>Weak</v>
          </cell>
          <cell r="AK2" t="str">
            <v>Medium</v>
          </cell>
          <cell r="AL2" t="str">
            <v>Intangible Assets/Patents</v>
          </cell>
          <cell r="AM2">
            <v>0</v>
          </cell>
          <cell r="AN2">
            <v>0</v>
          </cell>
          <cell r="AO2" t="str">
            <v>Narrow</v>
          </cell>
          <cell r="AP2" t="str">
            <v>Static</v>
          </cell>
          <cell r="AQ2" t="str">
            <v>Slow</v>
          </cell>
          <cell r="AR2">
            <v>0.4</v>
          </cell>
          <cell r="AS2">
            <v>14</v>
          </cell>
          <cell r="AT2">
            <v>5</v>
          </cell>
          <cell r="AU2">
            <v>6.3</v>
          </cell>
          <cell r="AV2" t="str">
            <v>Strategical</v>
          </cell>
          <cell r="AW2">
            <v>3.8461538461538458</v>
          </cell>
          <cell r="AX2">
            <v>3.3333333333333335</v>
          </cell>
          <cell r="AY2">
            <v>6.3</v>
          </cell>
          <cell r="AZ2">
            <v>3</v>
          </cell>
          <cell r="BA2" t="str">
            <v>Empresa de servicios de ingeniería. Tiene la división de hidrocarburosque  supone todo el negocio (+95%); la otra división nueva es la de Energía Verde. Su "bad story" es el working capital (vigilar). Han incrementado 135% sus pedidos hasta 6.4Bn y su Backlog un 50% hasta 9,6Bn, el mayor de su historia (book to bill -pedidos /revenues-'21 de 2.2). Respecto Revenues, asumimos 40-50% del backlog de '21 como beneficios '24: 3.8-4.8Bn. Asumiendo que se mantiene el margen EBIDTA del 6% , EBITDA '24 es 230-288M y asumiendo  que se mantiene un margen neto del 3% obtenemos beneficio neto 115-144M. FCF conversion de 1,2 lo que da 140-170M, a 12xFCF (8xEBITDA): 5-6,3 EUR/share.</v>
          </cell>
          <cell r="BB2">
            <v>0</v>
          </cell>
          <cell r="BC2">
            <v>0</v>
          </cell>
          <cell r="BD2">
            <v>44637</v>
          </cell>
          <cell r="BE2">
            <v>0.47</v>
          </cell>
        </row>
      </sheetData>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Novo Nordisk A/S</v>
          </cell>
          <cell r="C2">
            <v>5.8819156947982787E-2</v>
          </cell>
          <cell r="D2">
            <v>0.45147309609383968</v>
          </cell>
          <cell r="E2">
            <v>1.1869522508651451</v>
          </cell>
          <cell r="F2">
            <v>1.1740942685003393</v>
          </cell>
          <cell r="G2">
            <v>-0.14185073933085207</v>
          </cell>
          <cell r="H2">
            <v>-3.6435949133672581E-3</v>
          </cell>
          <cell r="I2">
            <v>-0.27757534472879775</v>
          </cell>
          <cell r="J2">
            <v>0.15161135842799589</v>
          </cell>
          <cell r="K2">
            <v>0.45829545454545456</v>
          </cell>
          <cell r="L2">
            <v>0.81405925680413249</v>
          </cell>
          <cell r="M2">
            <v>0.76978346362125816</v>
          </cell>
          <cell r="N2">
            <v>4.8169455516875084E-2</v>
          </cell>
          <cell r="O2">
            <v>2.2610691033968615E-3</v>
          </cell>
          <cell r="P2">
            <v>0.13666134869772872</v>
          </cell>
          <cell r="Q2">
            <v>3</v>
          </cell>
          <cell r="R2">
            <v>1</v>
          </cell>
          <cell r="S2">
            <v>3</v>
          </cell>
          <cell r="T2">
            <v>3</v>
          </cell>
          <cell r="U2">
            <v>1</v>
          </cell>
          <cell r="V2">
            <v>2</v>
          </cell>
          <cell r="W2">
            <v>2</v>
          </cell>
          <cell r="X2">
            <v>3</v>
          </cell>
          <cell r="Y2">
            <v>2</v>
          </cell>
          <cell r="Z2">
            <v>3</v>
          </cell>
          <cell r="AA2">
            <v>3</v>
          </cell>
          <cell r="AB2">
            <v>2</v>
          </cell>
          <cell r="AC2">
            <v>2</v>
          </cell>
          <cell r="AD2" t="str">
            <v>Stalwart</v>
          </cell>
          <cell r="AE2" t="str">
            <v>Excellent</v>
          </cell>
          <cell r="AF2" t="str">
            <v>DENMARK</v>
          </cell>
          <cell r="AG2" t="str">
            <v>Health Care</v>
          </cell>
          <cell r="AH2" t="str">
            <v>Pharmaceuticals</v>
          </cell>
          <cell r="AI2" t="str">
            <v>Pharmaceuticals, Biotechnology</v>
          </cell>
          <cell r="AJ2" t="str">
            <v>Strongest</v>
          </cell>
          <cell r="AK2" t="str">
            <v>Low</v>
          </cell>
          <cell r="AL2" t="str">
            <v>Intangible Assets/Patents</v>
          </cell>
          <cell r="AM2" t="str">
            <v>Economies of Scale</v>
          </cell>
          <cell r="AN2">
            <v>0</v>
          </cell>
          <cell r="AO2" t="str">
            <v>Wide</v>
          </cell>
          <cell r="AP2" t="str">
            <v>Widing</v>
          </cell>
          <cell r="AQ2" t="str">
            <v>Yes</v>
          </cell>
          <cell r="AR2">
            <v>9</v>
          </cell>
          <cell r="AS2">
            <v>27</v>
          </cell>
          <cell r="AT2">
            <v>525</v>
          </cell>
          <cell r="AU2">
            <v>580</v>
          </cell>
          <cell r="AV2" t="str">
            <v>Strategical</v>
          </cell>
          <cell r="AW2">
            <v>403.84615384615381</v>
          </cell>
          <cell r="AX2">
            <v>350</v>
          </cell>
          <cell r="AY2">
            <v>580</v>
          </cell>
          <cell r="AZ2">
            <v>1</v>
          </cell>
          <cell r="BA2" t="str">
            <v>Normalizamos 9-10B USD de FCF para 2024 y valorando a 20 veces por calidad 180-200B USD (525-580 USD/share).</v>
          </cell>
          <cell r="BB2">
            <v>0</v>
          </cell>
          <cell r="BC2">
            <v>0</v>
          </cell>
          <cell r="BD2">
            <v>44623</v>
          </cell>
          <cell r="BE2">
            <v>27.5</v>
          </cell>
        </row>
      </sheetData>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Oracle Corp</v>
          </cell>
          <cell r="C2">
            <v>9.9243410751895314E-3</v>
          </cell>
          <cell r="D2">
            <v>0.44551221864686108</v>
          </cell>
          <cell r="E2">
            <v>10.183562037502693</v>
          </cell>
          <cell r="F2">
            <v>0.37009814800792701</v>
          </cell>
          <cell r="G2">
            <v>-6.709614909007189E-3</v>
          </cell>
          <cell r="H2">
            <v>2.2571239982916054E-2</v>
          </cell>
          <cell r="I2">
            <v>8.0801447925349379E-4</v>
          </cell>
          <cell r="J2">
            <v>3.6116514794716892E-2</v>
          </cell>
          <cell r="K2">
            <v>0.47775389708243782</v>
          </cell>
          <cell r="L2">
            <v>6.3843042071197411</v>
          </cell>
          <cell r="M2">
            <v>0.34007800547331224</v>
          </cell>
          <cell r="N2">
            <v>0.46408250355618774</v>
          </cell>
          <cell r="O2">
            <v>2.7525888126515647E-2</v>
          </cell>
          <cell r="P2">
            <v>2.0918868607477119</v>
          </cell>
          <cell r="Q2">
            <v>3</v>
          </cell>
          <cell r="R2">
            <v>1</v>
          </cell>
          <cell r="S2">
            <v>3</v>
          </cell>
          <cell r="T2">
            <v>3</v>
          </cell>
          <cell r="U2">
            <v>1</v>
          </cell>
          <cell r="V2">
            <v>3</v>
          </cell>
          <cell r="W2">
            <v>3</v>
          </cell>
          <cell r="X2">
            <v>3</v>
          </cell>
          <cell r="Y2">
            <v>2</v>
          </cell>
          <cell r="Z2">
            <v>3</v>
          </cell>
          <cell r="AA2">
            <v>2</v>
          </cell>
          <cell r="AB2">
            <v>3</v>
          </cell>
          <cell r="AC2">
            <v>3</v>
          </cell>
          <cell r="AD2" t="str">
            <v>Stalwart</v>
          </cell>
          <cell r="AE2" t="str">
            <v>Excellent</v>
          </cell>
          <cell r="AF2" t="str">
            <v>UNITED STATES</v>
          </cell>
          <cell r="AG2" t="str">
            <v>Information Technology</v>
          </cell>
          <cell r="AH2" t="str">
            <v>Software</v>
          </cell>
          <cell r="AI2" t="str">
            <v>Software &amp; Services</v>
          </cell>
          <cell r="AJ2" t="str">
            <v>Strongest</v>
          </cell>
          <cell r="AK2" t="str">
            <v>Low</v>
          </cell>
          <cell r="AL2" t="str">
            <v>Switching Costs</v>
          </cell>
          <cell r="AM2" t="str">
            <v>Network Effects</v>
          </cell>
          <cell r="AN2" t="str">
            <v>Economies of Scale</v>
          </cell>
          <cell r="AO2" t="str">
            <v>Wide</v>
          </cell>
          <cell r="AP2" t="str">
            <v>Narrowing</v>
          </cell>
          <cell r="AQ2" t="str">
            <v>No</v>
          </cell>
          <cell r="AR2">
            <v>6</v>
          </cell>
          <cell r="AS2">
            <v>20</v>
          </cell>
          <cell r="AT2">
            <v>90</v>
          </cell>
          <cell r="AU2">
            <v>105</v>
          </cell>
          <cell r="AV2" t="str">
            <v>Strategical</v>
          </cell>
          <cell r="AW2">
            <v>69.230769230769226</v>
          </cell>
          <cell r="AX2">
            <v>60</v>
          </cell>
          <cell r="AY2">
            <v>105</v>
          </cell>
          <cell r="AZ2">
            <v>3</v>
          </cell>
          <cell r="BA2" t="str">
            <v>Nuestras estimaciones para 2024 es que la compañía consiga ventas 45-50B, margen neto 30%, FCF conversion 110% y valoramos a x18 FCF por calidad y penalizando 20B por deuda llegamos a una valoración de 250-280B (90-105 USD/share).</v>
          </cell>
          <cell r="BB2">
            <v>0</v>
          </cell>
          <cell r="BC2">
            <v>0</v>
          </cell>
          <cell r="BD2">
            <v>44616</v>
          </cell>
          <cell r="BE2">
            <v>5.5</v>
          </cell>
        </row>
      </sheetData>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Palo Alto Networks Inc</v>
          </cell>
          <cell r="C2">
            <v>0.37417426898119949</v>
          </cell>
          <cell r="D2">
            <v>-1.0846046006295193E-2</v>
          </cell>
          <cell r="E2">
            <v>0.1957345079589253</v>
          </cell>
          <cell r="F2">
            <v>-0.37832838408374087</v>
          </cell>
          <cell r="G2">
            <v>-0.29424912301348594</v>
          </cell>
          <cell r="H2">
            <v>2.0700617763274105E-2</v>
          </cell>
          <cell r="I2">
            <v>5.7226644179165111</v>
          </cell>
          <cell r="J2">
            <v>0.24870907170519896</v>
          </cell>
          <cell r="K2">
            <v>1.6165033716313053E-2</v>
          </cell>
          <cell r="L2">
            <v>0.2019478428847391</v>
          </cell>
          <cell r="M2">
            <v>-0.17094774136403904</v>
          </cell>
          <cell r="N2">
            <v>9.3487353116908936E-2</v>
          </cell>
          <cell r="O2">
            <v>4.2937978475535335E-2</v>
          </cell>
          <cell r="P2">
            <v>10.234011627906971</v>
          </cell>
          <cell r="Q2">
            <v>2</v>
          </cell>
          <cell r="R2">
            <v>3</v>
          </cell>
          <cell r="S2">
            <v>3</v>
          </cell>
          <cell r="T2">
            <v>1</v>
          </cell>
          <cell r="U2">
            <v>1</v>
          </cell>
          <cell r="V2">
            <v>3</v>
          </cell>
          <cell r="W2">
            <v>3</v>
          </cell>
          <cell r="X2">
            <v>3</v>
          </cell>
          <cell r="Y2">
            <v>2</v>
          </cell>
          <cell r="Z2">
            <v>3</v>
          </cell>
          <cell r="AA2">
            <v>3</v>
          </cell>
          <cell r="AB2">
            <v>3</v>
          </cell>
          <cell r="AC2">
            <v>1</v>
          </cell>
          <cell r="AD2" t="str">
            <v>Fast Grower</v>
          </cell>
          <cell r="AE2" t="str">
            <v>Excellent</v>
          </cell>
          <cell r="AF2" t="str">
            <v>UNITED STATES</v>
          </cell>
          <cell r="AG2" t="str">
            <v>Information Technology</v>
          </cell>
          <cell r="AH2" t="str">
            <v>Software</v>
          </cell>
          <cell r="AI2" t="str">
            <v>Software &amp; Services</v>
          </cell>
          <cell r="AJ2" t="str">
            <v>Strongest</v>
          </cell>
          <cell r="AK2" t="str">
            <v>Medium</v>
          </cell>
          <cell r="AL2" t="str">
            <v>Switching Costs</v>
          </cell>
          <cell r="AM2">
            <v>0</v>
          </cell>
          <cell r="AN2">
            <v>0</v>
          </cell>
          <cell r="AO2" t="str">
            <v>Narrow</v>
          </cell>
          <cell r="AP2" t="str">
            <v>Widing</v>
          </cell>
          <cell r="AQ2" t="str">
            <v>Fast</v>
          </cell>
          <cell r="AR2">
            <v>11</v>
          </cell>
          <cell r="AS2">
            <v>0</v>
          </cell>
          <cell r="AT2">
            <v>350</v>
          </cell>
          <cell r="AU2">
            <v>700</v>
          </cell>
          <cell r="AV2" t="str">
            <v>Strategical</v>
          </cell>
          <cell r="AW2">
            <v>269.23076923076923</v>
          </cell>
          <cell r="AX2">
            <v>233.33333333333334</v>
          </cell>
          <cell r="AY2">
            <v>700</v>
          </cell>
          <cell r="AZ2">
            <v>1</v>
          </cell>
          <cell r="BA2" t="str">
            <v>Esperamos unas ventas de 8-9,5B para 2024, con un margen FCF del 20-30% (cuidado con SBC muy alto). Valoramos a x22 FCF por calidad y crecimiento, 35-70B (350-700 USD/share).</v>
          </cell>
          <cell r="BB2">
            <v>0</v>
          </cell>
          <cell r="BC2">
            <v>0</v>
          </cell>
          <cell r="BD2">
            <v>44615</v>
          </cell>
          <cell r="BE2">
            <v>22.5</v>
          </cell>
        </row>
      </sheetData>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Pinduoduo Inc</v>
          </cell>
          <cell r="C2">
            <v>0.20627722422650122</v>
          </cell>
          <cell r="D2" t="e">
            <v>#DIV/0!</v>
          </cell>
          <cell r="E2">
            <v>0.13813413220717186</v>
          </cell>
          <cell r="F2">
            <v>0.13813413220717186</v>
          </cell>
          <cell r="G2">
            <v>-0.47581737176796574</v>
          </cell>
          <cell r="H2">
            <v>-0.16337775938551596</v>
          </cell>
          <cell r="I2" t="e">
            <v>#VALUE!</v>
          </cell>
          <cell r="J2">
            <v>-6.8805106835762131E-2</v>
          </cell>
          <cell r="K2" t="str">
            <v/>
          </cell>
          <cell r="L2">
            <v>-0.14514045862852062</v>
          </cell>
          <cell r="M2">
            <v>-0.14514045862852062</v>
          </cell>
          <cell r="N2">
            <v>-0.5131647801446716</v>
          </cell>
          <cell r="O2">
            <v>-2.6655768851441112E-2</v>
          </cell>
          <cell r="P2" t="e">
            <v>#VALUE!</v>
          </cell>
          <cell r="Q2">
            <v>1</v>
          </cell>
          <cell r="R2">
            <v>3</v>
          </cell>
          <cell r="S2">
            <v>1</v>
          </cell>
          <cell r="T2">
            <v>1</v>
          </cell>
          <cell r="U2">
            <v>2</v>
          </cell>
          <cell r="V2">
            <v>3</v>
          </cell>
          <cell r="W2">
            <v>3</v>
          </cell>
          <cell r="X2">
            <v>2</v>
          </cell>
          <cell r="Y2">
            <v>3</v>
          </cell>
          <cell r="Z2">
            <v>3</v>
          </cell>
          <cell r="AA2">
            <v>3</v>
          </cell>
          <cell r="AB2">
            <v>3</v>
          </cell>
          <cell r="AC2">
            <v>1</v>
          </cell>
          <cell r="AD2" t="str">
            <v>Fast Grower</v>
          </cell>
          <cell r="AE2" t="str">
            <v>Regular</v>
          </cell>
          <cell r="AF2" t="str">
            <v>CHINA</v>
          </cell>
          <cell r="AG2" t="str">
            <v>Consumer Discretionary</v>
          </cell>
          <cell r="AH2" t="str">
            <v>Internet &amp; Direct Marketing Re</v>
          </cell>
          <cell r="AI2" t="str">
            <v>Retailing</v>
          </cell>
          <cell r="AJ2" t="str">
            <v>Strongest</v>
          </cell>
          <cell r="AK2" t="str">
            <v>High</v>
          </cell>
          <cell r="AL2" t="str">
            <v>Network Effects</v>
          </cell>
          <cell r="AM2">
            <v>0</v>
          </cell>
          <cell r="AN2">
            <v>0</v>
          </cell>
          <cell r="AO2" t="str">
            <v>Narrow</v>
          </cell>
          <cell r="AP2" t="str">
            <v>Widing</v>
          </cell>
          <cell r="AQ2" t="str">
            <v>Fast</v>
          </cell>
          <cell r="AR2">
            <v>9</v>
          </cell>
          <cell r="AS2">
            <v>0</v>
          </cell>
          <cell r="AT2">
            <v>85</v>
          </cell>
          <cell r="AU2">
            <v>110</v>
          </cell>
          <cell r="AV2" t="str">
            <v>Tactical</v>
          </cell>
          <cell r="AW2">
            <v>42.5</v>
          </cell>
          <cell r="AX2">
            <v>28.333333333333332</v>
          </cell>
          <cell r="AY2">
            <v>85</v>
          </cell>
          <cell r="AZ2">
            <v>2</v>
          </cell>
          <cell r="BA2" t="str">
            <v>Normalizamos ventas en 25-30B con márgenes FCF en entornos del 20%, con lo que normalizamos unos 5-6B USD anuales en un par de años. Valorando a x20 por el altísimo crecimiento y sumando 15B de caja neta llegamos a una valoración de 110-140B (85-110 USD/acción).</v>
          </cell>
          <cell r="BB2">
            <v>0</v>
          </cell>
          <cell r="BC2">
            <v>0</v>
          </cell>
          <cell r="BD2">
            <v>44615</v>
          </cell>
          <cell r="BE2">
            <v>4.5</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Prosus NV</v>
          </cell>
          <cell r="C2" t="e">
            <v>#VALUE!</v>
          </cell>
          <cell r="D2">
            <v>-0.23663435723389087</v>
          </cell>
          <cell r="E2" t="e">
            <v>#VALUE!</v>
          </cell>
          <cell r="F2" t="e">
            <v>#VALUE!</v>
          </cell>
          <cell r="G2" t="e">
            <v>#VALUE!</v>
          </cell>
          <cell r="H2" t="e">
            <v>#VALUE!</v>
          </cell>
          <cell r="I2" t="e">
            <v>#VALUE!</v>
          </cell>
          <cell r="J2">
            <v>0.53633633633633626</v>
          </cell>
          <cell r="K2">
            <v>-0.35359655981235338</v>
          </cell>
          <cell r="L2">
            <v>-4.7177447330080245E-2</v>
          </cell>
          <cell r="M2">
            <v>-4.4990406457446577E-2</v>
          </cell>
          <cell r="N2">
            <v>4.0223026144034613E-2</v>
          </cell>
          <cell r="O2">
            <v>2.3681640625E-2</v>
          </cell>
          <cell r="P2">
            <v>-1.1923714759535655</v>
          </cell>
          <cell r="Q2">
            <v>3</v>
          </cell>
          <cell r="R2">
            <v>3</v>
          </cell>
          <cell r="S2">
            <v>1</v>
          </cell>
          <cell r="T2">
            <v>1</v>
          </cell>
          <cell r="U2">
            <v>1</v>
          </cell>
          <cell r="V2">
            <v>3</v>
          </cell>
          <cell r="W2">
            <v>2</v>
          </cell>
          <cell r="X2">
            <v>0</v>
          </cell>
          <cell r="Y2">
            <v>3</v>
          </cell>
          <cell r="Z2">
            <v>3</v>
          </cell>
          <cell r="AA2">
            <v>2</v>
          </cell>
          <cell r="AB2">
            <v>0</v>
          </cell>
          <cell r="AC2">
            <v>3</v>
          </cell>
          <cell r="AD2" t="str">
            <v>Fast Grower</v>
          </cell>
          <cell r="AE2" t="str">
            <v>Excellent</v>
          </cell>
          <cell r="AF2" t="str">
            <v>NETHERLANDS</v>
          </cell>
          <cell r="AG2" t="str">
            <v>Consumer Discretionary</v>
          </cell>
          <cell r="AH2" t="str">
            <v>Internet &amp; Direct Marketing Re</v>
          </cell>
          <cell r="AI2" t="str">
            <v>Retailing</v>
          </cell>
          <cell r="AJ2" t="str">
            <v>Strongest</v>
          </cell>
          <cell r="AK2" t="str">
            <v>High</v>
          </cell>
          <cell r="AL2" t="str">
            <v>Unique Assets</v>
          </cell>
          <cell r="AM2" t="str">
            <v>Network Effects</v>
          </cell>
          <cell r="AN2">
            <v>0</v>
          </cell>
          <cell r="AO2" t="str">
            <v>Wide</v>
          </cell>
          <cell r="AP2" t="str">
            <v>Widing</v>
          </cell>
          <cell r="AQ2" t="str">
            <v>Fast</v>
          </cell>
          <cell r="AR2">
            <v>0</v>
          </cell>
          <cell r="AS2">
            <v>0</v>
          </cell>
          <cell r="AT2">
            <v>73</v>
          </cell>
          <cell r="AU2">
            <v>100</v>
          </cell>
          <cell r="AV2" t="str">
            <v>Strategical</v>
          </cell>
          <cell r="AW2">
            <v>56.153846153846153</v>
          </cell>
          <cell r="AX2">
            <v>48.666666666666664</v>
          </cell>
          <cell r="AY2">
            <v>100</v>
          </cell>
          <cell r="AZ2">
            <v>3</v>
          </cell>
          <cell r="BA2" t="str">
            <v>Prosus es un grupo global de Internet de consumo y uno de los mayores inversores en tecnología del mundo. Fue generado para que la posición de Tencent en Naspers cotizase con un menor descuento (por el mercado de cotización sudafricano de Naspers). Naspers fue el Bussiness Angel que financió Tencent. El activo core de la compañia es Tencnet de la que tiene 2.769M acciones (29% de la compañia) valorando la accion de tencent entre 55 y 75 nos sale un precio de entre 73 y 100</v>
          </cell>
          <cell r="BB2">
            <v>0</v>
          </cell>
          <cell r="BC2">
            <v>0</v>
          </cell>
          <cell r="BD2">
            <v>44635</v>
          </cell>
          <cell r="BE2">
            <v>3.7</v>
          </cell>
        </row>
      </sheetData>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Royalty Pharma PLC</v>
          </cell>
          <cell r="C2" t="e">
            <v>#VALUE!</v>
          </cell>
          <cell r="D2">
            <v>1.0007132452806069</v>
          </cell>
          <cell r="E2" t="e">
            <v>#VALUE!</v>
          </cell>
          <cell r="F2" t="e">
            <v>#VALUE!</v>
          </cell>
          <cell r="G2" t="e">
            <v>#VALUE!</v>
          </cell>
          <cell r="H2" t="e">
            <v>#VALUE!</v>
          </cell>
          <cell r="I2" t="e">
            <v>#VALUE!</v>
          </cell>
          <cell r="J2">
            <v>7.8738079857592069E-2</v>
          </cell>
          <cell r="K2">
            <v>0.72235061234883458</v>
          </cell>
          <cell r="L2">
            <v>0.10713649169819787</v>
          </cell>
          <cell r="M2">
            <v>0.10713649169819787</v>
          </cell>
          <cell r="N2">
            <v>0.28392260387939727</v>
          </cell>
          <cell r="O2">
            <v>1.586892463011216E-2</v>
          </cell>
          <cell r="P2">
            <v>3.0071139409660805</v>
          </cell>
          <cell r="Q2">
            <v>3</v>
          </cell>
          <cell r="R2">
            <v>1</v>
          </cell>
          <cell r="S2">
            <v>3</v>
          </cell>
          <cell r="T2">
            <v>1</v>
          </cell>
          <cell r="U2">
            <v>2</v>
          </cell>
          <cell r="V2">
            <v>1</v>
          </cell>
          <cell r="W2">
            <v>3</v>
          </cell>
          <cell r="X2">
            <v>2</v>
          </cell>
          <cell r="Y2">
            <v>1</v>
          </cell>
          <cell r="Z2">
            <v>2</v>
          </cell>
          <cell r="AA2">
            <v>3</v>
          </cell>
          <cell r="AB2">
            <v>2</v>
          </cell>
          <cell r="AC2">
            <v>3</v>
          </cell>
          <cell r="AD2" t="str">
            <v>Slow Grower</v>
          </cell>
          <cell r="AE2" t="str">
            <v>Good</v>
          </cell>
          <cell r="AF2" t="str">
            <v>UNITED STATES</v>
          </cell>
          <cell r="AG2" t="str">
            <v>Health Care</v>
          </cell>
          <cell r="AH2" t="str">
            <v>Pharmaceuticals</v>
          </cell>
          <cell r="AI2" t="str">
            <v>Pharmaceuticals, Biotechnology</v>
          </cell>
          <cell r="AJ2" t="str">
            <v>Strongest</v>
          </cell>
          <cell r="AK2" t="str">
            <v>Medium</v>
          </cell>
          <cell r="AL2" t="str">
            <v>Economies of Scale</v>
          </cell>
          <cell r="AM2" t="str">
            <v>Intangible Assets/Patents</v>
          </cell>
          <cell r="AN2">
            <v>0</v>
          </cell>
          <cell r="AO2" t="str">
            <v>Wide</v>
          </cell>
          <cell r="AP2" t="str">
            <v>Widing</v>
          </cell>
          <cell r="AQ2" t="str">
            <v>Yes</v>
          </cell>
          <cell r="AR2">
            <v>12</v>
          </cell>
          <cell r="AS2">
            <v>0</v>
          </cell>
          <cell r="AT2">
            <v>45</v>
          </cell>
          <cell r="AU2">
            <v>70</v>
          </cell>
          <cell r="AV2" t="str">
            <v>Strategical</v>
          </cell>
          <cell r="AW2">
            <v>34.615384615384613</v>
          </cell>
          <cell r="AX2">
            <v>30</v>
          </cell>
          <cell r="AY2">
            <v>70</v>
          </cell>
          <cell r="AZ2">
            <v>1</v>
          </cell>
          <cell r="BA2" t="str">
            <v>Compañía tipo financiera, su negocio es comprar royalties de farma. Portfolio bien diversificado y activos de calidad. Asumimos que en '25 pueden llegar a los 3 Bn de Revenue. Normalizando márgenes netos al 40%-60% tenemos un beneficio neto de 1,2-1,8Bn (redondeando). Asumiendo un FCF conversion de en torno a 1,3-1,5x (reducido respecto a históricos ya que asumo que de forma constante va a pagar en Adquisiciones y repagar deuda para mantener ratios DN/EBITDA) tenemos: FCF entre 1,8-2,8Bn: estoy poniendo un caso malo de cash collection en FCF de las Royalties. 10x FCF histórico, por deuda, pero creo que si la empresa sigue demostrando este nivel de crecimiento y estabilidad puede subir a 15xFCF perfectamente, así que suponemos este último caso y llegamos a un valor de 27-42Bn, lo que supone 45-70$ por accion</v>
          </cell>
          <cell r="BB2">
            <v>0</v>
          </cell>
          <cell r="BC2">
            <v>0</v>
          </cell>
          <cell r="BD2">
            <v>44627</v>
          </cell>
          <cell r="BE2">
            <v>4.2</v>
          </cell>
        </row>
      </sheetData>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PayPal Holdings Inc</v>
          </cell>
          <cell r="C2">
            <v>0.17892150475731566</v>
          </cell>
          <cell r="D2">
            <v>0.22133980402008896</v>
          </cell>
          <cell r="E2">
            <v>0.41301780140048933</v>
          </cell>
          <cell r="F2">
            <v>0.20365459216041101</v>
          </cell>
          <cell r="G2">
            <v>-0.10912898925650268</v>
          </cell>
          <cell r="H2">
            <v>-1.3352854747650283E-2</v>
          </cell>
          <cell r="I2">
            <v>-1.3007457440333394</v>
          </cell>
          <cell r="J2">
            <v>0.18257667567819524</v>
          </cell>
          <cell r="K2">
            <v>0.22667612628591699</v>
          </cell>
          <cell r="L2">
            <v>0.45116861435726208</v>
          </cell>
          <cell r="M2">
            <v>0.20553284532750263</v>
          </cell>
          <cell r="N2">
            <v>-1.0707237097701596E-2</v>
          </cell>
          <cell r="O2">
            <v>1.9861536715469301E-2</v>
          </cell>
          <cell r="P2">
            <v>-0.11980525126065032</v>
          </cell>
          <cell r="Q2">
            <v>3</v>
          </cell>
          <cell r="R2">
            <v>3</v>
          </cell>
          <cell r="S2">
            <v>2</v>
          </cell>
          <cell r="T2">
            <v>1</v>
          </cell>
          <cell r="U2">
            <v>1</v>
          </cell>
          <cell r="V2">
            <v>2</v>
          </cell>
          <cell r="W2">
            <v>3</v>
          </cell>
          <cell r="X2">
            <v>3</v>
          </cell>
          <cell r="Y2">
            <v>3</v>
          </cell>
          <cell r="Z2">
            <v>3</v>
          </cell>
          <cell r="AA2">
            <v>3</v>
          </cell>
          <cell r="AB2">
            <v>3</v>
          </cell>
          <cell r="AC2">
            <v>3</v>
          </cell>
          <cell r="AD2" t="str">
            <v>Fast Grower</v>
          </cell>
          <cell r="AE2" t="str">
            <v>Excellent</v>
          </cell>
          <cell r="AF2" t="str">
            <v>UNITED STATES</v>
          </cell>
          <cell r="AG2" t="str">
            <v>Information Technology</v>
          </cell>
          <cell r="AH2" t="str">
            <v>IT Services</v>
          </cell>
          <cell r="AI2" t="str">
            <v>Software &amp; Services</v>
          </cell>
          <cell r="AJ2" t="str">
            <v>Strongest</v>
          </cell>
          <cell r="AK2" t="str">
            <v>Medium</v>
          </cell>
          <cell r="AL2" t="str">
            <v>Network Effects</v>
          </cell>
          <cell r="AM2" t="str">
            <v>Switching Costs</v>
          </cell>
          <cell r="AN2">
            <v>0</v>
          </cell>
          <cell r="AO2" t="str">
            <v>Wide</v>
          </cell>
          <cell r="AP2" t="str">
            <v>Widing</v>
          </cell>
          <cell r="AQ2" t="str">
            <v>Fast</v>
          </cell>
          <cell r="AR2">
            <v>8</v>
          </cell>
          <cell r="AS2">
            <v>50</v>
          </cell>
          <cell r="AT2">
            <v>180</v>
          </cell>
          <cell r="AU2">
            <v>200</v>
          </cell>
          <cell r="AV2" t="str">
            <v>Strategical</v>
          </cell>
          <cell r="AW2">
            <v>138.46153846153845</v>
          </cell>
          <cell r="AX2">
            <v>120</v>
          </cell>
          <cell r="AY2">
            <v>200</v>
          </cell>
          <cell r="AZ2">
            <v>1</v>
          </cell>
          <cell r="BA2" t="str">
            <v>Nuestras estimaciones para 2024 es que la compañía consiga ventas 35-40B, margen FCF 25%,  y valoramos a x22 FCF por calidad y crecimiento llegamos a una valoración de 210-230B (180-200 USD/share).</v>
          </cell>
          <cell r="BB2">
            <v>0</v>
          </cell>
          <cell r="BC2">
            <v>0</v>
          </cell>
          <cell r="BD2">
            <v>44616</v>
          </cell>
          <cell r="BE2">
            <v>8</v>
          </cell>
        </row>
      </sheetData>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Repsol SA</v>
          </cell>
          <cell r="C2">
            <v>-3.107656091784599E-2</v>
          </cell>
          <cell r="D2">
            <v>0.10283069236232507</v>
          </cell>
          <cell r="E2">
            <v>6.2606817740154613E-2</v>
          </cell>
          <cell r="F2">
            <v>5.8689875179181172E-2</v>
          </cell>
          <cell r="G2">
            <v>0.18075251136932088</v>
          </cell>
          <cell r="H2">
            <v>3.0060543042669263E-2</v>
          </cell>
          <cell r="I2">
            <v>2.3961816849726989</v>
          </cell>
          <cell r="J2">
            <v>-0.32529192345118396</v>
          </cell>
          <cell r="K2">
            <v>0.13436692506459949</v>
          </cell>
          <cell r="L2">
            <v>7.8033487218355957E-2</v>
          </cell>
          <cell r="M2">
            <v>7.4389122438255392E-2</v>
          </cell>
          <cell r="N2">
            <v>0.20695488721804511</v>
          </cell>
          <cell r="O2">
            <v>1.5627001408991929E-2</v>
          </cell>
          <cell r="P2">
            <v>2.2157871198568873</v>
          </cell>
          <cell r="Q2">
            <v>1</v>
          </cell>
          <cell r="R2">
            <v>0</v>
          </cell>
          <cell r="S2">
            <v>1</v>
          </cell>
          <cell r="T2">
            <v>0</v>
          </cell>
          <cell r="U2">
            <v>0</v>
          </cell>
          <cell r="V2">
            <v>1</v>
          </cell>
          <cell r="W2">
            <v>1</v>
          </cell>
          <cell r="X2">
            <v>1</v>
          </cell>
          <cell r="Y2">
            <v>1</v>
          </cell>
          <cell r="Z2">
            <v>2</v>
          </cell>
          <cell r="AA2">
            <v>2</v>
          </cell>
          <cell r="AB2">
            <v>2</v>
          </cell>
          <cell r="AC2">
            <v>1</v>
          </cell>
          <cell r="AD2" t="str">
            <v>Cyclical</v>
          </cell>
          <cell r="AE2" t="str">
            <v>Regular</v>
          </cell>
          <cell r="AF2" t="str">
            <v>SPAIN</v>
          </cell>
          <cell r="AG2" t="str">
            <v>Energy</v>
          </cell>
          <cell r="AH2" t="str">
            <v>Oil, Gas &amp; Consumable Fuels</v>
          </cell>
          <cell r="AI2" t="str">
            <v>Energy</v>
          </cell>
          <cell r="AJ2" t="str">
            <v>Regular</v>
          </cell>
          <cell r="AK2" t="str">
            <v>Medium</v>
          </cell>
          <cell r="AL2" t="str">
            <v>Processes</v>
          </cell>
          <cell r="AM2">
            <v>0</v>
          </cell>
          <cell r="AN2">
            <v>0</v>
          </cell>
          <cell r="AO2" t="str">
            <v>Narrow</v>
          </cell>
          <cell r="AP2" t="str">
            <v>Static</v>
          </cell>
          <cell r="AQ2" t="str">
            <v>No</v>
          </cell>
          <cell r="AR2">
            <v>0.4</v>
          </cell>
          <cell r="AS2">
            <v>13</v>
          </cell>
          <cell r="AT2">
            <v>10</v>
          </cell>
          <cell r="AU2">
            <v>16</v>
          </cell>
          <cell r="AV2" t="str">
            <v>Tactical</v>
          </cell>
          <cell r="AW2">
            <v>5</v>
          </cell>
          <cell r="AX2">
            <v>3.3333333333333335</v>
          </cell>
          <cell r="AY2">
            <v>10</v>
          </cell>
          <cell r="AZ2">
            <v>0</v>
          </cell>
          <cell r="BA2" t="str">
            <v>Compañía cíclica dependiente de los precios del petróleo. Es una petrolera integrada que tiene refinerías y gasolineras para compensar con subidas de margen cuando el precio del petróleo baja. En la parte media del ciclo genera un FCF aproximado de 1.5-1.7 B lo que nos da una valoración de 19-22B valorando a 13 veces y pensando que estos niveles de deuda se mantienen estables y son razonables. El mayor problema en la valoración es la mezcla del apalancamiento financiero con el apalancamiento operativo, que produce una tremenda incertidumbre en las asunciones. Teniendo en cuenta su naturaleza cíclica, consideramos razonable un rango de valoración de 15-25B o 10-16 euros por acción.</v>
          </cell>
          <cell r="BB2">
            <v>0</v>
          </cell>
          <cell r="BC2">
            <v>0</v>
          </cell>
          <cell r="BD2">
            <v>44495</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Airbus SE</v>
          </cell>
          <cell r="C2">
            <v>-7.0526051790968192E-4</v>
          </cell>
          <cell r="D2">
            <v>8.9516493672210581E-2</v>
          </cell>
          <cell r="E2">
            <v>-0.24712324288983328</v>
          </cell>
          <cell r="F2">
            <v>-2.7619656558275487</v>
          </cell>
          <cell r="G2">
            <v>-9.6680597191670742E-2</v>
          </cell>
          <cell r="H2">
            <v>4.7454128716612448E-2</v>
          </cell>
          <cell r="I2">
            <v>-1.6715230689876002</v>
          </cell>
          <cell r="J2">
            <v>4.4818881230966445E-2</v>
          </cell>
          <cell r="K2">
            <v>0.1486126291971083</v>
          </cell>
          <cell r="L2">
            <v>-0.72362278244631184</v>
          </cell>
          <cell r="M2">
            <v>0.98083529199059849</v>
          </cell>
          <cell r="N2">
            <v>-4.2065965389974369E-2</v>
          </cell>
          <cell r="O2">
            <v>1.236597010252798E-2</v>
          </cell>
          <cell r="P2">
            <v>-0.51032258064516134</v>
          </cell>
          <cell r="Q2">
            <v>1</v>
          </cell>
          <cell r="R2">
            <v>1</v>
          </cell>
          <cell r="S2">
            <v>1</v>
          </cell>
          <cell r="T2">
            <v>1</v>
          </cell>
          <cell r="U2">
            <v>1</v>
          </cell>
          <cell r="V2">
            <v>3</v>
          </cell>
          <cell r="W2">
            <v>2</v>
          </cell>
          <cell r="X2">
            <v>3</v>
          </cell>
          <cell r="Y2">
            <v>2</v>
          </cell>
          <cell r="Z2">
            <v>2</v>
          </cell>
          <cell r="AA2">
            <v>2</v>
          </cell>
          <cell r="AB2">
            <v>2</v>
          </cell>
          <cell r="AC2">
            <v>2</v>
          </cell>
          <cell r="AD2" t="str">
            <v>Turnaround</v>
          </cell>
          <cell r="AE2" t="str">
            <v>Excellent</v>
          </cell>
          <cell r="AF2" t="str">
            <v>FRANCE</v>
          </cell>
          <cell r="AG2" t="str">
            <v>Industrials</v>
          </cell>
          <cell r="AH2" t="str">
            <v>Aerospace &amp; Defense</v>
          </cell>
          <cell r="AI2" t="str">
            <v>Capital Goods</v>
          </cell>
          <cell r="AJ2" t="str">
            <v>Strongest</v>
          </cell>
          <cell r="AK2" t="str">
            <v>Low</v>
          </cell>
          <cell r="AL2" t="str">
            <v>Economies of Scale</v>
          </cell>
          <cell r="AM2" t="str">
            <v>Intangible Assets/Licences</v>
          </cell>
          <cell r="AN2" t="str">
            <v>Network Effects</v>
          </cell>
          <cell r="AO2" t="str">
            <v>Wide</v>
          </cell>
          <cell r="AP2" t="str">
            <v>Static</v>
          </cell>
          <cell r="AQ2" t="str">
            <v>Slow</v>
          </cell>
          <cell r="AR2">
            <v>1.5</v>
          </cell>
          <cell r="AS2">
            <v>26</v>
          </cell>
          <cell r="AT2">
            <v>120</v>
          </cell>
          <cell r="AU2">
            <v>140</v>
          </cell>
          <cell r="AV2" t="str">
            <v>Strategical</v>
          </cell>
          <cell r="AW2">
            <v>92.307692307692307</v>
          </cell>
          <cell r="AX2">
            <v>80</v>
          </cell>
          <cell r="AY2">
            <v>140</v>
          </cell>
          <cell r="AZ2">
            <v>1</v>
          </cell>
          <cell r="BA2" t="str">
            <v>Normalizamos unas ventas de 75B para 2024 con un margen FCF de 6-7%: 4.5-5.5B FCF. Valorando x20 por calidad y sumando 5B de caja neta: 95-115B (120-145 EUR/acción).</v>
          </cell>
          <cell r="BB2" t="str">
            <v>Aumento del riesgo de ampliación de capital</v>
          </cell>
          <cell r="BC2">
            <v>0</v>
          </cell>
          <cell r="BD2">
            <v>44651</v>
          </cell>
          <cell r="BE2">
            <v>6.5</v>
          </cell>
        </row>
      </sheetData>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Roche Holding AG</v>
          </cell>
          <cell r="C2">
            <v>3.7213725219242738E-2</v>
          </cell>
          <cell r="D2">
            <v>0.41997294003794217</v>
          </cell>
          <cell r="E2">
            <v>0.68275445143969915</v>
          </cell>
          <cell r="F2">
            <v>0.50515146323279925</v>
          </cell>
          <cell r="G2">
            <v>0.14566447244308969</v>
          </cell>
          <cell r="H2">
            <v>4.1809727569274702E-2</v>
          </cell>
          <cell r="I2">
            <v>0.44542445568699013</v>
          </cell>
          <cell r="J2">
            <v>7.6779315192976982E-2</v>
          </cell>
          <cell r="K2">
            <v>0.3946003724445582</v>
          </cell>
          <cell r="L2">
            <v>0.54883822192543108</v>
          </cell>
          <cell r="M2">
            <v>0.42490072264009315</v>
          </cell>
          <cell r="N2">
            <v>0.23949796339009669</v>
          </cell>
          <cell r="O2">
            <v>1.0506266896043254E-2</v>
          </cell>
          <cell r="P2">
            <v>0.78773113530870786</v>
          </cell>
          <cell r="Q2">
            <v>2</v>
          </cell>
          <cell r="R2">
            <v>1</v>
          </cell>
          <cell r="S2">
            <v>3</v>
          </cell>
          <cell r="T2">
            <v>2</v>
          </cell>
          <cell r="U2">
            <v>1</v>
          </cell>
          <cell r="V2">
            <v>1</v>
          </cell>
          <cell r="W2">
            <v>2</v>
          </cell>
          <cell r="X2">
            <v>3</v>
          </cell>
          <cell r="Y2">
            <v>2</v>
          </cell>
          <cell r="Z2">
            <v>2</v>
          </cell>
          <cell r="AA2">
            <v>2</v>
          </cell>
          <cell r="AB2">
            <v>2</v>
          </cell>
          <cell r="AC2">
            <v>2</v>
          </cell>
          <cell r="AD2" t="str">
            <v>Stalwart</v>
          </cell>
          <cell r="AE2" t="str">
            <v>Excellent</v>
          </cell>
          <cell r="AF2" t="str">
            <v>SWITZERLAND</v>
          </cell>
          <cell r="AG2" t="str">
            <v>Health Care</v>
          </cell>
          <cell r="AH2" t="str">
            <v>Pharmaceuticals</v>
          </cell>
          <cell r="AI2" t="str">
            <v>Pharmaceuticals, Biotechnology</v>
          </cell>
          <cell r="AJ2" t="str">
            <v>Strongest</v>
          </cell>
          <cell r="AK2" t="str">
            <v>Low</v>
          </cell>
          <cell r="AL2" t="str">
            <v>Intangible Assets/Patents</v>
          </cell>
          <cell r="AM2" t="str">
            <v>Economies of Scale</v>
          </cell>
          <cell r="AN2">
            <v>0</v>
          </cell>
          <cell r="AO2" t="str">
            <v>Wide</v>
          </cell>
          <cell r="AP2" t="str">
            <v>Static</v>
          </cell>
          <cell r="AQ2" t="str">
            <v>Slow</v>
          </cell>
          <cell r="AR2">
            <v>5</v>
          </cell>
          <cell r="AS2">
            <v>20</v>
          </cell>
          <cell r="AT2">
            <v>415</v>
          </cell>
          <cell r="AU2">
            <v>465</v>
          </cell>
          <cell r="AV2" t="str">
            <v>Strategical</v>
          </cell>
          <cell r="AW2">
            <v>319.23076923076923</v>
          </cell>
          <cell r="AX2">
            <v>276.66666666666669</v>
          </cell>
          <cell r="AY2">
            <v>465</v>
          </cell>
          <cell r="AZ2">
            <v>2</v>
          </cell>
          <cell r="BA2" t="str">
            <v>Normalizamos entre 17-19 FCF para 2024. Valorando a x20 por calidad: 340-380 B (415-465 CHF/share).</v>
          </cell>
          <cell r="BB2">
            <v>0</v>
          </cell>
          <cell r="BC2">
            <v>0</v>
          </cell>
          <cell r="BD2">
            <v>44624</v>
          </cell>
          <cell r="BE2">
            <v>22</v>
          </cell>
        </row>
      </sheetData>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Laboratorios Farmaceuticos Rovi SA</v>
          </cell>
          <cell r="C2">
            <v>9.5282407491773011E-2</v>
          </cell>
          <cell r="D2">
            <v>0.14596204131015927</v>
          </cell>
          <cell r="E2">
            <v>0.15065114583910721</v>
          </cell>
          <cell r="F2">
            <v>0.15065114583910721</v>
          </cell>
          <cell r="G2">
            <v>-1.1053310110681117E-2</v>
          </cell>
          <cell r="H2">
            <v>3.8992570465342116E-2</v>
          </cell>
          <cell r="I2">
            <v>-0.18055872780033935</v>
          </cell>
          <cell r="J2">
            <v>0.10106572121820623</v>
          </cell>
          <cell r="K2">
            <v>0.23120123100888587</v>
          </cell>
          <cell r="L2">
            <v>0.19735773595631079</v>
          </cell>
          <cell r="M2">
            <v>0.19735773595631079</v>
          </cell>
          <cell r="N2">
            <v>3.5436312645903224E-2</v>
          </cell>
          <cell r="O2">
            <v>1.0908893060202943E-2</v>
          </cell>
          <cell r="P2">
            <v>0.20907326191674458</v>
          </cell>
          <cell r="Q2">
            <v>2</v>
          </cell>
          <cell r="R2">
            <v>2</v>
          </cell>
          <cell r="S2">
            <v>2</v>
          </cell>
          <cell r="T2">
            <v>2</v>
          </cell>
          <cell r="U2">
            <v>2</v>
          </cell>
          <cell r="V2">
            <v>1</v>
          </cell>
          <cell r="W2">
            <v>1</v>
          </cell>
          <cell r="X2">
            <v>2</v>
          </cell>
          <cell r="Y2">
            <v>2</v>
          </cell>
          <cell r="Z2">
            <v>3</v>
          </cell>
          <cell r="AA2">
            <v>2</v>
          </cell>
          <cell r="AB2">
            <v>1</v>
          </cell>
          <cell r="AC2">
            <v>2</v>
          </cell>
          <cell r="AD2" t="str">
            <v>Cyclical</v>
          </cell>
          <cell r="AE2" t="str">
            <v>Good</v>
          </cell>
          <cell r="AF2" t="str">
            <v>SPAIN</v>
          </cell>
          <cell r="AG2" t="str">
            <v>Health Care</v>
          </cell>
          <cell r="AH2" t="str">
            <v>Pharmaceuticals</v>
          </cell>
          <cell r="AI2" t="str">
            <v>Pharmaceuticals, Biotechnology</v>
          </cell>
          <cell r="AJ2" t="str">
            <v>Good</v>
          </cell>
          <cell r="AK2" t="str">
            <v>Medium</v>
          </cell>
          <cell r="AL2" t="str">
            <v>Intangible Assets/Patents</v>
          </cell>
          <cell r="AM2">
            <v>0</v>
          </cell>
          <cell r="AN2">
            <v>0</v>
          </cell>
          <cell r="AO2" t="str">
            <v>Narrow</v>
          </cell>
          <cell r="AP2" t="str">
            <v>Widing</v>
          </cell>
          <cell r="AQ2" t="str">
            <v>Yes</v>
          </cell>
          <cell r="AR2">
            <v>3.3</v>
          </cell>
          <cell r="AS2">
            <v>30</v>
          </cell>
          <cell r="AT2">
            <v>65</v>
          </cell>
          <cell r="AU2">
            <v>80</v>
          </cell>
          <cell r="AV2" t="str">
            <v>Strategical</v>
          </cell>
          <cell r="AW2">
            <v>50</v>
          </cell>
          <cell r="AX2">
            <v>43.333333333333336</v>
          </cell>
          <cell r="AY2">
            <v>80</v>
          </cell>
          <cell r="AZ2">
            <v>3</v>
          </cell>
          <cell r="BA2" t="str">
            <v xml:space="preserve">Compañía farmaceútica española bien gestionada y controlada por la familia López-Belmonte. Tienen tres líneas de negocio: 1. Especialidades farmaceuticas (prescripción 40%, heparinas 30% y HBPM 30%), 2. Fabricación a terceros y 3. ISM (tecnología de liberación lenta). La compañía se encuentra en un momento clave de su equity story porque la división ISM va a empezar a ofrecer resultados. Creemos que los márgenes se van a ampliar de forma estructural y que existen vías de crecimiento sostenido a largo plazo con esta innovadora tecnología. Estimamos que la compañía va a conseguir 180-200M de beneficio/FCF para 2023-24 y valorando a x20 por calidad y crecimiento llegamos a un rango de valoración de 3.6-4B, que se corresponde con 65-75 euros por acción. Estas estimaciones no incluyen crecimientos por ISM, con lo cual el upside posible es superior a 75 y lo situamos en 80 (de forma conservadora en nuestra opinión). </v>
          </cell>
          <cell r="BB2">
            <v>0</v>
          </cell>
          <cell r="BC2">
            <v>0</v>
          </cell>
          <cell r="BD2">
            <v>44517</v>
          </cell>
        </row>
      </sheetData>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2">
          <cell r="B2" t="str">
            <v>Sanofi</v>
          </cell>
          <cell r="C2">
            <v>1.0754590304320293E-2</v>
          </cell>
          <cell r="D2">
            <v>0.32021075874516319</v>
          </cell>
          <cell r="E2">
            <v>0.26306150238015719</v>
          </cell>
          <cell r="F2">
            <v>0.10415507151814947</v>
          </cell>
          <cell r="G2">
            <v>0.14210196392776622</v>
          </cell>
          <cell r="H2">
            <v>1.5447101549619488E-2</v>
          </cell>
          <cell r="I2">
            <v>0.81187946826191992</v>
          </cell>
          <cell r="J2">
            <v>4.8328828708287697E-2</v>
          </cell>
          <cell r="K2">
            <v>0.29837906828334398</v>
          </cell>
          <cell r="L2">
            <v>0.27786973960654487</v>
          </cell>
          <cell r="M2">
            <v>0.10984019126714484</v>
          </cell>
          <cell r="N2">
            <v>0.14461252874518604</v>
          </cell>
          <cell r="O2">
            <v>1.3616784771432541E-2</v>
          </cell>
          <cell r="P2">
            <v>0.89306185302421082</v>
          </cell>
          <cell r="Q2">
            <v>3</v>
          </cell>
          <cell r="R2">
            <v>1</v>
          </cell>
          <cell r="S2">
            <v>3</v>
          </cell>
          <cell r="T2">
            <v>3</v>
          </cell>
          <cell r="U2">
            <v>1</v>
          </cell>
          <cell r="V2">
            <v>2</v>
          </cell>
          <cell r="W2">
            <v>2</v>
          </cell>
          <cell r="X2">
            <v>3</v>
          </cell>
          <cell r="Y2">
            <v>2</v>
          </cell>
          <cell r="Z2">
            <v>3</v>
          </cell>
          <cell r="AA2">
            <v>3</v>
          </cell>
          <cell r="AB2">
            <v>2</v>
          </cell>
          <cell r="AC2">
            <v>2</v>
          </cell>
          <cell r="AD2" t="str">
            <v>Stalwart</v>
          </cell>
          <cell r="AE2" t="str">
            <v>Good</v>
          </cell>
          <cell r="AF2" t="str">
            <v>FRANCE</v>
          </cell>
          <cell r="AG2" t="str">
            <v>Health Care</v>
          </cell>
          <cell r="AH2" t="str">
            <v>Pharmaceuticals</v>
          </cell>
          <cell r="AI2" t="str">
            <v>Pharmaceuticals, Biotechnology</v>
          </cell>
          <cell r="AJ2" t="str">
            <v>Strongest</v>
          </cell>
          <cell r="AK2" t="str">
            <v>Low</v>
          </cell>
          <cell r="AL2" t="str">
            <v>Intangible Assets/Patents</v>
          </cell>
          <cell r="AM2" t="str">
            <v>Economies of Scale</v>
          </cell>
          <cell r="AN2">
            <v>0</v>
          </cell>
          <cell r="AO2" t="str">
            <v>Narrow</v>
          </cell>
          <cell r="AP2" t="str">
            <v>Static</v>
          </cell>
          <cell r="AQ2" t="str">
            <v>No</v>
          </cell>
          <cell r="AR2">
            <v>3</v>
          </cell>
          <cell r="AS2">
            <v>19</v>
          </cell>
          <cell r="AT2">
            <v>125</v>
          </cell>
          <cell r="AU2">
            <v>140</v>
          </cell>
          <cell r="AV2" t="str">
            <v>Tactical</v>
          </cell>
          <cell r="AW2">
            <v>62.5</v>
          </cell>
          <cell r="AX2">
            <v>41.666666666666664</v>
          </cell>
          <cell r="AY2">
            <v>125</v>
          </cell>
          <cell r="AZ2">
            <v>1</v>
          </cell>
          <cell r="BA2" t="str">
            <v>Estimamos que la compañía consiga unos 10-11B en FCF para 2025 porque va a ampliar márgenes netos por encima del 20% gracias a nuevos productos. Valorando a x16 sin prima por calidad o crecimiento obtenemos un rango de valoración de 160-176B (125-140 EUR/acción). La noticia del 11 Agosto de 2022 sobre una investigacion por parte de la FDA (Feb 23) para su Zantac, parece que puede suponer una multa entre 10 y 40Bn, según ha avanzado el mes parece que en todo caso iría a la zona de los 10Bn. Están involucrados también GSK y Haleon pero en el peor de los escenarios se podría considerar que Sanofi hace los números de 2024 descontando un año por la multa, lo que serían 9-10Bn FCF y por lo tanto 115-125 EUR/acción.</v>
          </cell>
          <cell r="BB2">
            <v>0</v>
          </cell>
          <cell r="BC2">
            <v>0</v>
          </cell>
          <cell r="BD2">
            <v>44803</v>
          </cell>
          <cell r="BE2">
            <v>8.3000000000000007</v>
          </cell>
        </row>
      </sheetData>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S&amp;T AG</v>
          </cell>
          <cell r="C2">
            <v>0.18012409670260404</v>
          </cell>
          <cell r="D2">
            <v>7.1032267679405237E-2</v>
          </cell>
          <cell r="E2" t="e">
            <v>#VALUE!</v>
          </cell>
          <cell r="F2" t="e">
            <v>#VALUE!</v>
          </cell>
          <cell r="G2" t="e">
            <v>#VALUE!</v>
          </cell>
          <cell r="H2" t="e">
            <v>#VALUE!</v>
          </cell>
          <cell r="I2" t="e">
            <v>#VALUE!</v>
          </cell>
          <cell r="J2">
            <v>6.9452280993685056E-2</v>
          </cell>
          <cell r="K2" t="str">
            <v/>
          </cell>
          <cell r="L2" t="e">
            <v>#VALUE!</v>
          </cell>
          <cell r="M2" t="e">
            <v>#VALUE!</v>
          </cell>
          <cell r="N2" t="e">
            <v>#VALUE!</v>
          </cell>
          <cell r="O2" t="e">
            <v>#VALUE!</v>
          </cell>
          <cell r="P2" t="e">
            <v>#VALUE!</v>
          </cell>
          <cell r="Q2">
            <v>2</v>
          </cell>
          <cell r="R2">
            <v>2</v>
          </cell>
          <cell r="S2">
            <v>1</v>
          </cell>
          <cell r="T2">
            <v>2</v>
          </cell>
          <cell r="U2">
            <v>3</v>
          </cell>
          <cell r="V2">
            <v>1</v>
          </cell>
          <cell r="W2">
            <v>2</v>
          </cell>
          <cell r="X2">
            <v>2</v>
          </cell>
          <cell r="Y2">
            <v>1</v>
          </cell>
          <cell r="Z2">
            <v>2</v>
          </cell>
          <cell r="AA2">
            <v>2</v>
          </cell>
          <cell r="AB2">
            <v>2</v>
          </cell>
          <cell r="AC2">
            <v>2</v>
          </cell>
          <cell r="AD2" t="str">
            <v>Slow Grower</v>
          </cell>
          <cell r="AE2" t="str">
            <v>Good</v>
          </cell>
          <cell r="AF2" t="str">
            <v>AUSTRIA</v>
          </cell>
          <cell r="AG2" t="str">
            <v>Information Technology</v>
          </cell>
          <cell r="AH2" t="str">
            <v>IT Services</v>
          </cell>
          <cell r="AI2" t="str">
            <v>Software &amp; Services</v>
          </cell>
          <cell r="AJ2" t="str">
            <v>Good</v>
          </cell>
          <cell r="AK2" t="str">
            <v>Medium</v>
          </cell>
          <cell r="AL2" t="str">
            <v>Switching Costs</v>
          </cell>
          <cell r="AM2">
            <v>0</v>
          </cell>
          <cell r="AN2">
            <v>0</v>
          </cell>
          <cell r="AO2" t="str">
            <v>Narrow</v>
          </cell>
          <cell r="AP2" t="str">
            <v>Static</v>
          </cell>
          <cell r="AQ2" t="str">
            <v>Slow</v>
          </cell>
          <cell r="AR2">
            <v>1.2</v>
          </cell>
          <cell r="AS2">
            <v>26</v>
          </cell>
          <cell r="AT2">
            <v>24</v>
          </cell>
          <cell r="AU2">
            <v>30</v>
          </cell>
          <cell r="AV2" t="str">
            <v>Tactical</v>
          </cell>
          <cell r="AW2">
            <v>12</v>
          </cell>
          <cell r="AX2">
            <v>8</v>
          </cell>
          <cell r="AY2">
            <v>24</v>
          </cell>
          <cell r="AZ2">
            <v>2</v>
          </cell>
          <cell r="BA2" t="str">
            <v>Estimamos que la compañía consiga unas ventas de 1.6-1.9B para 2024. El margen neto normalizado lo ponemos en 4.5%. Por DA muy elevada el margen FCF normalizado está en niveles del 6%. Valoramos a x16 FCF (x1 ventas) sin primar alta calidad o crecimiento: 1.6-1.9B (24-29 EUR/acción).</v>
          </cell>
          <cell r="BB2">
            <v>0</v>
          </cell>
          <cell r="BC2">
            <v>0</v>
          </cell>
          <cell r="BD2">
            <v>44651</v>
          </cell>
          <cell r="BE2">
            <v>1.6</v>
          </cell>
        </row>
      </sheetData>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SAP SE</v>
          </cell>
          <cell r="C2">
            <v>6.3143077323537702E-2</v>
          </cell>
          <cell r="D2">
            <v>0.3199810972429914</v>
          </cell>
          <cell r="E2">
            <v>0.72531743319028263</v>
          </cell>
          <cell r="F2">
            <v>0.18741985711668802</v>
          </cell>
          <cell r="G2">
            <v>0.21535156732240943</v>
          </cell>
          <cell r="H2">
            <v>1.7285348171783448E-2</v>
          </cell>
          <cell r="I2">
            <v>0.67847672536102122</v>
          </cell>
          <cell r="J2">
            <v>1.8435876801521589E-2</v>
          </cell>
          <cell r="K2">
            <v>0.25910494935708639</v>
          </cell>
          <cell r="L2">
            <v>0.37681862269641125</v>
          </cell>
          <cell r="M2">
            <v>0.119441333421174</v>
          </cell>
          <cell r="N2">
            <v>9.767906164212628E-2</v>
          </cell>
          <cell r="O2">
            <v>0</v>
          </cell>
          <cell r="P2">
            <v>0.54255614083726089</v>
          </cell>
          <cell r="Q2">
            <v>2</v>
          </cell>
          <cell r="R2">
            <v>1</v>
          </cell>
          <cell r="S2">
            <v>3</v>
          </cell>
          <cell r="T2">
            <v>3</v>
          </cell>
          <cell r="U2">
            <v>1</v>
          </cell>
          <cell r="V2">
            <v>3</v>
          </cell>
          <cell r="W2">
            <v>2</v>
          </cell>
          <cell r="X2">
            <v>2</v>
          </cell>
          <cell r="Y2">
            <v>2</v>
          </cell>
          <cell r="Z2">
            <v>3</v>
          </cell>
          <cell r="AA2">
            <v>3</v>
          </cell>
          <cell r="AB2">
            <v>2</v>
          </cell>
          <cell r="AC2">
            <v>2</v>
          </cell>
          <cell r="AD2" t="str">
            <v>Stalwart</v>
          </cell>
          <cell r="AE2" t="str">
            <v>Excellent</v>
          </cell>
          <cell r="AF2" t="str">
            <v>GERMANY</v>
          </cell>
          <cell r="AG2" t="str">
            <v>Information Technology</v>
          </cell>
          <cell r="AH2" t="str">
            <v>Software</v>
          </cell>
          <cell r="AI2" t="str">
            <v>Software &amp; Services</v>
          </cell>
          <cell r="AJ2" t="str">
            <v>Strongest</v>
          </cell>
          <cell r="AK2" t="str">
            <v>Low</v>
          </cell>
          <cell r="AL2" t="str">
            <v>Switching Costs</v>
          </cell>
          <cell r="AM2" t="str">
            <v>Intangible Assets/Patents</v>
          </cell>
          <cell r="AN2">
            <v>0</v>
          </cell>
          <cell r="AO2" t="str">
            <v>Wide</v>
          </cell>
          <cell r="AP2" t="str">
            <v>Static</v>
          </cell>
          <cell r="AQ2" t="str">
            <v>Slow</v>
          </cell>
          <cell r="AR2">
            <v>4.4000000000000004</v>
          </cell>
          <cell r="AS2">
            <v>22</v>
          </cell>
          <cell r="AT2">
            <v>110</v>
          </cell>
          <cell r="AU2">
            <v>145</v>
          </cell>
          <cell r="AV2" t="str">
            <v>Strategical</v>
          </cell>
          <cell r="AW2">
            <v>84.615384615384613</v>
          </cell>
          <cell r="AX2">
            <v>73.333333333333329</v>
          </cell>
          <cell r="AY2">
            <v>145</v>
          </cell>
          <cell r="AZ2">
            <v>3</v>
          </cell>
          <cell r="BA2" t="str">
            <v>Compañía de Software líder del sector de mucha calidad pero sin crecimiento. Por eso lo valoramos con un multiplo de 22. Con unas ventas normalizadas en 2023 de 31K y un margen de 20% alcanzamos un net income de 6,2K. La empresa tiene un cash conversion historico entorno al 1 por lo que sería ese su FCF que menos la deuda y entre las acciones nos daría una valoración entre 118 y 98</v>
          </cell>
          <cell r="BB2">
            <v>0</v>
          </cell>
          <cell r="BC2">
            <v>0</v>
          </cell>
          <cell r="BD2">
            <v>44624</v>
          </cell>
          <cell r="BE2">
            <v>5.8</v>
          </cell>
        </row>
      </sheetData>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Siemens Gamesa Renewable Energy SA</v>
          </cell>
          <cell r="C2" t="e">
            <v>#VALUE!</v>
          </cell>
          <cell r="D2">
            <v>0.11108725108641483</v>
          </cell>
          <cell r="E2">
            <v>0.21561125498563932</v>
          </cell>
          <cell r="F2">
            <v>5.4170661766280916E-2</v>
          </cell>
          <cell r="G2">
            <v>-3.2449557671628661E-3</v>
          </cell>
          <cell r="H2">
            <v>5.4310597323486698E-3</v>
          </cell>
          <cell r="I2" t="e">
            <v>#VALUE!</v>
          </cell>
          <cell r="J2">
            <v>7.5355188312310473E-2</v>
          </cell>
          <cell r="K2">
            <v>6.4897314307825471E-2</v>
          </cell>
          <cell r="L2">
            <v>-6.7094594594600636</v>
          </cell>
          <cell r="M2">
            <v>-2.0505932604987828E-2</v>
          </cell>
          <cell r="N2">
            <v>1.5866898551652502E-2</v>
          </cell>
          <cell r="O2">
            <v>1.4184352644994385E-2</v>
          </cell>
          <cell r="P2">
            <v>0.28759419229961403</v>
          </cell>
          <cell r="Q2">
            <v>2</v>
          </cell>
          <cell r="R2">
            <v>2</v>
          </cell>
          <cell r="S2">
            <v>1</v>
          </cell>
          <cell r="T2">
            <v>0</v>
          </cell>
          <cell r="U2">
            <v>1</v>
          </cell>
          <cell r="V2">
            <v>3</v>
          </cell>
          <cell r="W2">
            <v>2</v>
          </cell>
          <cell r="X2">
            <v>1</v>
          </cell>
          <cell r="Y2">
            <v>2</v>
          </cell>
          <cell r="Z2">
            <v>2</v>
          </cell>
          <cell r="AA2">
            <v>1</v>
          </cell>
          <cell r="AB2">
            <v>3</v>
          </cell>
          <cell r="AC2">
            <v>0</v>
          </cell>
          <cell r="AD2" t="str">
            <v>Stalwart</v>
          </cell>
          <cell r="AE2" t="str">
            <v>Regular</v>
          </cell>
          <cell r="AF2" t="str">
            <v>SPAIN</v>
          </cell>
          <cell r="AG2" t="str">
            <v>Industrials</v>
          </cell>
          <cell r="AH2" t="str">
            <v>Electrical Equipment</v>
          </cell>
          <cell r="AI2" t="str">
            <v>Capital Goods</v>
          </cell>
          <cell r="AJ2" t="str">
            <v>Strongest</v>
          </cell>
          <cell r="AK2" t="str">
            <v>Medium</v>
          </cell>
          <cell r="AL2" t="str">
            <v>Economies of Scale</v>
          </cell>
          <cell r="AM2" t="str">
            <v>Intangible Assets/Brands</v>
          </cell>
          <cell r="AN2">
            <v>0</v>
          </cell>
          <cell r="AO2" t="str">
            <v>Narrow</v>
          </cell>
          <cell r="AP2" t="str">
            <v>Narrowing</v>
          </cell>
          <cell r="AQ2" t="str">
            <v>Yes</v>
          </cell>
          <cell r="AR2">
            <v>6</v>
          </cell>
          <cell r="AS2">
            <v>16</v>
          </cell>
          <cell r="AT2">
            <v>11.7</v>
          </cell>
          <cell r="AU2">
            <v>16.3</v>
          </cell>
          <cell r="AV2" t="str">
            <v>Tactical</v>
          </cell>
          <cell r="AW2">
            <v>5.85</v>
          </cell>
          <cell r="AX2">
            <v>3.9</v>
          </cell>
          <cell r="AY2">
            <v>11.7</v>
          </cell>
          <cell r="AZ2">
            <v>1</v>
          </cell>
          <cell r="BA2" t="str">
            <v xml:space="preserve">Gamesa diseña y fabrica equipos de energías renovables. La empresa ofrece aerogeneradores, multiplicadores de turbina, equipos offgrid y otros equipos relacionados, así como servicios de mantenimiento y reacondicionamiento. Siemens Gamesa Renewable Energy presta servicios a la gestión de instalaciones industriales, a la industria del automóvil y al desarrollo de nuevas tecnologías en todo el mundo. Con unas ventas normalizadas de 11.500 y uyn margen del 4% (media histrorica) la empresa genera un beneficio neto de 460 que con su cash conversion de 170% llegamos a un FCF de 782 y una valoracion de entorno a 12 y 16. </v>
          </cell>
          <cell r="BB2">
            <v>0</v>
          </cell>
          <cell r="BC2">
            <v>0</v>
          </cell>
          <cell r="BD2">
            <v>44603</v>
          </cell>
        </row>
      </sheetData>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S&amp;P Global Inc</v>
          </cell>
          <cell r="C2">
            <v>7.6912239952528799E-2</v>
          </cell>
          <cell r="D2">
            <v>0.46184772179896882</v>
          </cell>
          <cell r="E2">
            <v>21.165358886644402</v>
          </cell>
          <cell r="F2">
            <v>0.92116440498553576</v>
          </cell>
          <cell r="G2">
            <v>7.7117761626491671E-2</v>
          </cell>
          <cell r="H2">
            <v>4.5501547631059333E-2</v>
          </cell>
          <cell r="I2">
            <v>0.15320917173303106</v>
          </cell>
          <cell r="J2">
            <v>0.11488847084117171</v>
          </cell>
          <cell r="K2">
            <v>0.57794414024895391</v>
          </cell>
          <cell r="L2">
            <v>20.06786844484629</v>
          </cell>
          <cell r="M2">
            <v>1.2051481318084636</v>
          </cell>
          <cell r="N2">
            <v>-0.15677083333333333</v>
          </cell>
          <cell r="O2">
            <v>2.5308379413015739E-2</v>
          </cell>
          <cell r="P2">
            <v>-0.37662642778515443</v>
          </cell>
          <cell r="Q2">
            <v>3</v>
          </cell>
          <cell r="R2">
            <v>2</v>
          </cell>
          <cell r="S2">
            <v>3</v>
          </cell>
          <cell r="T2">
            <v>3</v>
          </cell>
          <cell r="U2">
            <v>3</v>
          </cell>
          <cell r="V2">
            <v>3</v>
          </cell>
          <cell r="W2">
            <v>3</v>
          </cell>
          <cell r="X2">
            <v>3</v>
          </cell>
          <cell r="Y2">
            <v>2</v>
          </cell>
          <cell r="Z2">
            <v>3</v>
          </cell>
          <cell r="AA2">
            <v>3</v>
          </cell>
          <cell r="AB2">
            <v>3</v>
          </cell>
          <cell r="AC2">
            <v>3</v>
          </cell>
          <cell r="AD2" t="str">
            <v>Stalwart</v>
          </cell>
          <cell r="AE2" t="str">
            <v>Excellent</v>
          </cell>
          <cell r="AF2" t="str">
            <v>UNITED STATES</v>
          </cell>
          <cell r="AG2" t="str">
            <v>Financials</v>
          </cell>
          <cell r="AH2" t="str">
            <v>Capital Markets</v>
          </cell>
          <cell r="AI2" t="str">
            <v>Diversified Financials</v>
          </cell>
          <cell r="AJ2" t="str">
            <v>Strongest</v>
          </cell>
          <cell r="AK2" t="str">
            <v>Low</v>
          </cell>
          <cell r="AL2" t="str">
            <v>Intangible Assets/Licences</v>
          </cell>
          <cell r="AM2" t="str">
            <v>Intangible Assets/Brands</v>
          </cell>
          <cell r="AN2" t="str">
            <v>Unique Assets</v>
          </cell>
          <cell r="AO2" t="str">
            <v>Wide</v>
          </cell>
          <cell r="AP2" t="str">
            <v>Widing</v>
          </cell>
          <cell r="AQ2" t="str">
            <v>Yes</v>
          </cell>
          <cell r="AR2">
            <v>13</v>
          </cell>
          <cell r="AS2">
            <v>33</v>
          </cell>
          <cell r="AT2">
            <v>410</v>
          </cell>
          <cell r="AU2">
            <v>470</v>
          </cell>
          <cell r="AV2" t="str">
            <v>Strategical</v>
          </cell>
          <cell r="AW2">
            <v>315.38461538461536</v>
          </cell>
          <cell r="AX2">
            <v>273.33333333333331</v>
          </cell>
          <cell r="AY2">
            <v>470</v>
          </cell>
          <cell r="AZ2">
            <v>1</v>
          </cell>
          <cell r="BA2" t="str">
            <v>Nuestras estimaciones para 2023 es que la compañía consiga ventas 9B, margen neto 40%, FCF conversion 120% y valoramos a x25 FCF por altísima calidad para llegar a una valoración de 100-115B (410-470 USD/share).</v>
          </cell>
          <cell r="BB2">
            <v>0</v>
          </cell>
          <cell r="BC2">
            <v>0</v>
          </cell>
          <cell r="BD2">
            <v>44620</v>
          </cell>
          <cell r="BE2">
            <v>12.2</v>
          </cell>
        </row>
      </sheetData>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Starbucks Corp</v>
          </cell>
        </row>
      </sheetData>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C2">
            <v>9.4587835396302361E-2</v>
          </cell>
          <cell r="D2">
            <v>0.23316392351809978</v>
          </cell>
          <cell r="E2">
            <v>0.92152964684772853</v>
          </cell>
          <cell r="F2">
            <v>0.59768078089743681</v>
          </cell>
          <cell r="G2">
            <v>0.18919409911859969</v>
          </cell>
          <cell r="H2">
            <v>0</v>
          </cell>
          <cell r="I2">
            <v>0.69759145268807399</v>
          </cell>
          <cell r="J2">
            <v>0.23567480227910531</v>
          </cell>
          <cell r="K2">
            <v>0.28785709861461911</v>
          </cell>
          <cell r="L2">
            <v>0.65812842384370973</v>
          </cell>
          <cell r="M2">
            <v>0.45079544578375164</v>
          </cell>
          <cell r="N2">
            <v>0.61291777465876263</v>
          </cell>
          <cell r="O2">
            <v>0</v>
          </cell>
          <cell r="P2">
            <v>2.0306743332576245</v>
          </cell>
          <cell r="Q2">
            <v>3</v>
          </cell>
          <cell r="R2">
            <v>2</v>
          </cell>
          <cell r="S2">
            <v>2</v>
          </cell>
          <cell r="T2">
            <v>2</v>
          </cell>
          <cell r="U2">
            <v>1</v>
          </cell>
          <cell r="V2">
            <v>3</v>
          </cell>
          <cell r="W2">
            <v>2</v>
          </cell>
          <cell r="X2">
            <v>3</v>
          </cell>
          <cell r="Y2">
            <v>1</v>
          </cell>
          <cell r="Z2">
            <v>2</v>
          </cell>
          <cell r="AA2">
            <v>2</v>
          </cell>
          <cell r="AB2">
            <v>3</v>
          </cell>
          <cell r="AC2">
            <v>2</v>
          </cell>
          <cell r="AD2" t="str">
            <v>Fast Grower</v>
          </cell>
          <cell r="AE2" t="str">
            <v>Good</v>
          </cell>
          <cell r="AF2" t="str">
            <v>UNITED STATES</v>
          </cell>
          <cell r="AG2" t="str">
            <v>Consumer Discretionary</v>
          </cell>
          <cell r="AH2" t="str">
            <v>Hotels, Restaurants &amp; Leisure</v>
          </cell>
          <cell r="AI2" t="str">
            <v>Consumer Services</v>
          </cell>
          <cell r="AJ2" t="str">
            <v>Strongest</v>
          </cell>
          <cell r="AK2" t="str">
            <v>Low</v>
          </cell>
          <cell r="AL2" t="str">
            <v>Intangible Assets/Brands</v>
          </cell>
          <cell r="AM2">
            <v>0</v>
          </cell>
          <cell r="AN2">
            <v>0</v>
          </cell>
          <cell r="AO2" t="str">
            <v>Wide</v>
          </cell>
          <cell r="AP2" t="str">
            <v>Static</v>
          </cell>
          <cell r="AQ2" t="str">
            <v>Yes</v>
          </cell>
          <cell r="AR2">
            <v>4</v>
          </cell>
          <cell r="AS2">
            <v>30</v>
          </cell>
          <cell r="AT2">
            <v>90</v>
          </cell>
          <cell r="AU2">
            <v>100</v>
          </cell>
          <cell r="AV2" t="str">
            <v>Strategical</v>
          </cell>
          <cell r="AW2">
            <v>69.230769230769226</v>
          </cell>
          <cell r="AX2">
            <v>60</v>
          </cell>
          <cell r="AY2">
            <v>100</v>
          </cell>
          <cell r="AZ2">
            <v>1</v>
          </cell>
          <cell r="BA2" t="str">
            <v>Compañía de alta calidad en un sector defensivo (ver comporamiento en 2020: no perdió apenas márgenes ni ingresos). Alto crecimiento para ser un sector de muy bajo crecimiento orgánico, también alto comparado con peers. Suele cotizar a múltiplos más exigentes que peers (4x ventas, 30x PER). Su crecimiento se basa en la expansión (alto ROCE). Su moat es el branding (power pricing) pero si crece más, potencialmente podría incluirse también como ventaja competitiva la economía de escala ya que podría bajar precios de proveedores y así aumentar márgenes.
Su riesgo es que el ROCE/SameStoreSales no se mantenga por problemas de expansión (China y/o otros países más complicados de expandir). Estimamos FCF=Beneficio Neto manteniendo g del 10% aprox y márgen neto del 13%. Valorando a x20-22 por calidad y crecimiento</v>
          </cell>
          <cell r="BB2">
            <v>0</v>
          </cell>
          <cell r="BC2">
            <v>0</v>
          </cell>
          <cell r="BD2">
            <v>44615</v>
          </cell>
          <cell r="BE2">
            <v>4.3</v>
          </cell>
        </row>
      </sheetData>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Hoja1"/>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2">
          <cell r="B2" t="str">
            <v>Samsung Electronics Co Ltd</v>
          </cell>
          <cell r="C2">
            <v>4.2402265467874956E-2</v>
          </cell>
          <cell r="D2">
            <v>0.26498814333754017</v>
          </cell>
          <cell r="E2">
            <v>0.26931589258570049</v>
          </cell>
          <cell r="F2">
            <v>0.26297477359973986</v>
          </cell>
          <cell r="G2">
            <v>-0.23391586527846647</v>
          </cell>
          <cell r="H2">
            <v>-7.2385989529834119E-2</v>
          </cell>
          <cell r="I2">
            <v>-1.1476402869637381</v>
          </cell>
          <cell r="J2">
            <v>0.21510686563071602</v>
          </cell>
          <cell r="K2">
            <v>0.3071521565693871</v>
          </cell>
          <cell r="L2">
            <v>0.27774850192299233</v>
          </cell>
          <cell r="M2">
            <v>0.26959735804059648</v>
          </cell>
          <cell r="N2">
            <v>-0.2513399458272067</v>
          </cell>
          <cell r="O2">
            <v>-4.7869651620518087E-2</v>
          </cell>
          <cell r="P2">
            <v>-1.1843267067466907</v>
          </cell>
          <cell r="Q2">
            <v>2</v>
          </cell>
          <cell r="R2">
            <v>2</v>
          </cell>
          <cell r="S2">
            <v>3</v>
          </cell>
          <cell r="T2">
            <v>3</v>
          </cell>
          <cell r="U2">
            <v>2</v>
          </cell>
          <cell r="V2">
            <v>2</v>
          </cell>
          <cell r="W2">
            <v>2</v>
          </cell>
          <cell r="X2">
            <v>3</v>
          </cell>
          <cell r="Y2">
            <v>3</v>
          </cell>
          <cell r="Z2">
            <v>3</v>
          </cell>
          <cell r="AA2">
            <v>3</v>
          </cell>
          <cell r="AB2">
            <v>2</v>
          </cell>
          <cell r="AC2">
            <v>2</v>
          </cell>
          <cell r="AD2" t="str">
            <v>Asset Plays</v>
          </cell>
          <cell r="AE2" t="str">
            <v>Good</v>
          </cell>
          <cell r="AF2" t="str">
            <v>SOUTH KOREA</v>
          </cell>
          <cell r="AG2" t="str">
            <v>Information Technology</v>
          </cell>
          <cell r="AH2" t="str">
            <v>Technology Hardware, Storage &amp;</v>
          </cell>
          <cell r="AI2" t="str">
            <v>Technology Hardware &amp; Equipmen</v>
          </cell>
          <cell r="AJ2" t="str">
            <v>Good</v>
          </cell>
          <cell r="AK2" t="str">
            <v>High</v>
          </cell>
          <cell r="AL2" t="str">
            <v>Economies of Scale</v>
          </cell>
          <cell r="AM2">
            <v>0</v>
          </cell>
          <cell r="AN2">
            <v>0</v>
          </cell>
          <cell r="AO2" t="str">
            <v>Wide</v>
          </cell>
          <cell r="AP2" t="str">
            <v>Static</v>
          </cell>
          <cell r="AQ2" t="str">
            <v>Yes</v>
          </cell>
          <cell r="AR2">
            <v>1</v>
          </cell>
          <cell r="AS2">
            <v>0</v>
          </cell>
          <cell r="AT2">
            <v>2700</v>
          </cell>
          <cell r="AU2">
            <v>3000</v>
          </cell>
          <cell r="AV2" t="str">
            <v>Tactical</v>
          </cell>
          <cell r="AW2">
            <v>1400</v>
          </cell>
          <cell r="AX2">
            <v>900</v>
          </cell>
          <cell r="AY2">
            <v>2700</v>
          </cell>
          <cell r="AZ2">
            <v>1</v>
          </cell>
          <cell r="BA2" t="str">
            <v>Empresa manufacturera Coreana muy diversificada y líder en algunos de sus segmentos (como las pantallas). Los semiconductores (25%) aportan mucha volatilidad a sus resultados lo cual penaliza a la cotización. La estructura accionarial de la compañía (muy familiar) y las dificultades en la herencia del dueño hasta 2016 y sus consecuencias políticas ha penalizado también en gran medida. No obstante, con unas ventas de 340K, un margen del 15% y un FCF conversion del 80% alcanzamos un FCF de 40,8K (todo en KRW). Con un multiplo de 18-20 penalizando la alta calidad por esos dos factores nos sale una valoración de entre 3800 y 3900 $/GDR.</v>
          </cell>
          <cell r="BB2">
            <v>0</v>
          </cell>
          <cell r="BC2">
            <v>0</v>
          </cell>
          <cell r="BD2">
            <v>44678</v>
          </cell>
          <cell r="BE2">
            <v>170</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Align Technology Inc</v>
          </cell>
          <cell r="C2">
            <v>0.25209269553089775</v>
          </cell>
          <cell r="D2">
            <v>0.25807207391117781</v>
          </cell>
          <cell r="E2">
            <v>0.62095448518606711</v>
          </cell>
          <cell r="F2">
            <v>0.50103246428509363</v>
          </cell>
          <cell r="G2">
            <v>-0.45084280689776712</v>
          </cell>
          <cell r="H2">
            <v>0</v>
          </cell>
          <cell r="I2">
            <v>-2.1253233669521672</v>
          </cell>
          <cell r="J2">
            <v>0.59897991092829495</v>
          </cell>
          <cell r="K2">
            <v>0.28297286028582819</v>
          </cell>
          <cell r="L2">
            <v>0.48035496438550229</v>
          </cell>
          <cell r="M2">
            <v>0.39834104788761804</v>
          </cell>
          <cell r="N2">
            <v>-0.21205279997711618</v>
          </cell>
          <cell r="O2">
            <v>0</v>
          </cell>
          <cell r="P2">
            <v>-1.0472187999005786</v>
          </cell>
          <cell r="Q2">
            <v>2</v>
          </cell>
          <cell r="R2">
            <v>3</v>
          </cell>
          <cell r="S2">
            <v>2</v>
          </cell>
          <cell r="T2">
            <v>2</v>
          </cell>
          <cell r="U2">
            <v>1</v>
          </cell>
          <cell r="V2">
            <v>2</v>
          </cell>
          <cell r="W2">
            <v>1</v>
          </cell>
          <cell r="X2">
            <v>3</v>
          </cell>
          <cell r="Y2">
            <v>3</v>
          </cell>
          <cell r="Z2">
            <v>3</v>
          </cell>
          <cell r="AA2">
            <v>3</v>
          </cell>
          <cell r="AB2">
            <v>1</v>
          </cell>
          <cell r="AC2">
            <v>2</v>
          </cell>
          <cell r="AD2" t="str">
            <v>Fast Grower</v>
          </cell>
          <cell r="AE2" t="str">
            <v>Excellent</v>
          </cell>
          <cell r="AF2" t="str">
            <v>UNITED STATES</v>
          </cell>
          <cell r="AG2" t="str">
            <v>Health Care</v>
          </cell>
          <cell r="AH2" t="str">
            <v>Health Care Equipment &amp; Suppli</v>
          </cell>
          <cell r="AI2" t="str">
            <v>Health Care Equipment &amp; Servic</v>
          </cell>
          <cell r="AJ2" t="str">
            <v>Strongest</v>
          </cell>
          <cell r="AK2" t="str">
            <v>Low</v>
          </cell>
          <cell r="AL2" t="str">
            <v>Intangible Assets/Brands</v>
          </cell>
          <cell r="AM2" t="str">
            <v>Network Effects</v>
          </cell>
          <cell r="AN2">
            <v>0</v>
          </cell>
          <cell r="AO2" t="str">
            <v>Wide</v>
          </cell>
          <cell r="AP2" t="str">
            <v>Widing</v>
          </cell>
          <cell r="AQ2" t="str">
            <v>Fast</v>
          </cell>
          <cell r="AR2">
            <v>10</v>
          </cell>
          <cell r="AS2">
            <v>50</v>
          </cell>
          <cell r="AT2">
            <v>350</v>
          </cell>
          <cell r="AU2">
            <v>450</v>
          </cell>
          <cell r="AV2" t="str">
            <v>Strategical</v>
          </cell>
          <cell r="AW2">
            <v>269.23076923076923</v>
          </cell>
          <cell r="AX2">
            <v>233.33333333333334</v>
          </cell>
          <cell r="AY2">
            <v>450</v>
          </cell>
          <cell r="AZ2">
            <v>1</v>
          </cell>
          <cell r="BA2" t="str">
            <v>Estimamos alrededor de 7B en ventas para 2024 con un margen neto del 20% y FCF conversion del 90-100%: 1.2-1.4B. Valorando a x22-25 por calidad y crecimiento, y sumando 1B de caja neta: 27-35B (350-450 USD/share).</v>
          </cell>
          <cell r="BB2">
            <v>0</v>
          </cell>
          <cell r="BC2">
            <v>0</v>
          </cell>
          <cell r="BD2">
            <v>44662</v>
          </cell>
          <cell r="BE2">
            <v>17</v>
          </cell>
        </row>
      </sheetData>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Tencent Holdings Ltd</v>
          </cell>
          <cell r="C2">
            <v>0.36521452373613428</v>
          </cell>
          <cell r="D2">
            <v>0.39159499424122707</v>
          </cell>
          <cell r="E2">
            <v>0.24950262462083891</v>
          </cell>
          <cell r="F2">
            <v>0.21809889312809666</v>
          </cell>
          <cell r="G2">
            <v>-8.5757658862375657E-2</v>
          </cell>
          <cell r="H2">
            <v>-1.7239647466946874E-2</v>
          </cell>
          <cell r="I2">
            <v>-0.39380406669533635</v>
          </cell>
          <cell r="J2">
            <v>0.28027654514885203</v>
          </cell>
          <cell r="K2">
            <v>0.36180258222974543</v>
          </cell>
          <cell r="L2">
            <v>0.16657576915295572</v>
          </cell>
          <cell r="M2">
            <v>0.14427872791960211</v>
          </cell>
          <cell r="N2">
            <v>2.7312986098977633E-2</v>
          </cell>
          <cell r="O2">
            <v>3.7920118827876287E-3</v>
          </cell>
          <cell r="P2">
            <v>0.20254521675934101</v>
          </cell>
          <cell r="Q2">
            <v>3</v>
          </cell>
          <cell r="R2">
            <v>3</v>
          </cell>
          <cell r="S2">
            <v>3</v>
          </cell>
          <cell r="T2">
            <v>2</v>
          </cell>
          <cell r="U2">
            <v>1</v>
          </cell>
          <cell r="V2">
            <v>3</v>
          </cell>
          <cell r="W2">
            <v>1</v>
          </cell>
          <cell r="X2">
            <v>1</v>
          </cell>
          <cell r="Y2">
            <v>2</v>
          </cell>
          <cell r="Z2">
            <v>3</v>
          </cell>
          <cell r="AA2">
            <v>3</v>
          </cell>
          <cell r="AB2">
            <v>3</v>
          </cell>
          <cell r="AC2">
            <v>2</v>
          </cell>
          <cell r="AD2" t="str">
            <v>Fast Grower</v>
          </cell>
          <cell r="AE2" t="str">
            <v>Excellent</v>
          </cell>
          <cell r="AF2" t="str">
            <v>CHINA</v>
          </cell>
          <cell r="AG2" t="str">
            <v>Communication Services</v>
          </cell>
          <cell r="AH2" t="str">
            <v>Interactive Media &amp; Services</v>
          </cell>
          <cell r="AI2" t="str">
            <v>Media &amp; Entertainment</v>
          </cell>
          <cell r="AJ2" t="str">
            <v>Strongest</v>
          </cell>
          <cell r="AK2" t="str">
            <v>High</v>
          </cell>
          <cell r="AL2" t="str">
            <v>Unique Assets</v>
          </cell>
          <cell r="AM2" t="str">
            <v>Network Effects</v>
          </cell>
          <cell r="AN2">
            <v>0</v>
          </cell>
          <cell r="AO2" t="str">
            <v>Wide</v>
          </cell>
          <cell r="AP2" t="str">
            <v>Widing</v>
          </cell>
          <cell r="AQ2" t="str">
            <v>Fast</v>
          </cell>
          <cell r="AR2">
            <v>0</v>
          </cell>
          <cell r="AS2">
            <v>0</v>
          </cell>
          <cell r="AT2">
            <v>55</v>
          </cell>
          <cell r="AU2">
            <v>75</v>
          </cell>
          <cell r="AV2" t="str">
            <v>Strategical</v>
          </cell>
          <cell r="AW2">
            <v>42.307692307692307</v>
          </cell>
          <cell r="AX2">
            <v>36.666666666666664</v>
          </cell>
          <cell r="AY2">
            <v>75</v>
          </cell>
          <cell r="AZ2">
            <v>2</v>
          </cell>
          <cell r="BA2" t="str">
            <v>Compañía de alta calidad de videojuegos y tecbologia relacionada con internet China con ADR en USA. La misma soporta por tanto riesgo como inversor extranjero que no invierte directamente en la empresa en Shangai. En el otro lado la empresa registra un crecimiento muy alto (más de 20%) y unos margenes muy altos que "maquilla" con compras inorganicas de empresas growth en etapas iniciales. Por todo ello la empresa la valoramos con ventas de 2024 de 130K con un margen moderado del 21% y un FCF de 130% y un multiplo de 16-21 por ese rieso regulatorio. La valoración por tanto estaria en 550-725B$ (55 y 75$/acción).</v>
          </cell>
          <cell r="BB2">
            <v>0</v>
          </cell>
          <cell r="BC2">
            <v>0</v>
          </cell>
          <cell r="BD2">
            <v>44631</v>
          </cell>
          <cell r="BE2">
            <v>3.7</v>
          </cell>
        </row>
      </sheetData>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Telefonica SA</v>
          </cell>
          <cell r="C2">
            <v>-3.3333262788269313E-2</v>
          </cell>
          <cell r="D2">
            <v>0.32558191846238882</v>
          </cell>
          <cell r="E2">
            <v>0.14989448265719008</v>
          </cell>
          <cell r="F2">
            <v>9.9078833286798354E-2</v>
          </cell>
          <cell r="G2">
            <v>0.52557150744625636</v>
          </cell>
          <cell r="H2">
            <v>3.1632541719254628E-2</v>
          </cell>
          <cell r="I2">
            <v>2.9261052874781273</v>
          </cell>
          <cell r="J2">
            <v>-0.11040436165379375</v>
          </cell>
          <cell r="K2">
            <v>0.32735165753551859</v>
          </cell>
          <cell r="L2">
            <v>0.10203554675732668</v>
          </cell>
          <cell r="M2">
            <v>7.4656003022765205E-2</v>
          </cell>
          <cell r="N2">
            <v>0.51425454793368708</v>
          </cell>
          <cell r="O2">
            <v>2.5466469787331966E-2</v>
          </cell>
          <cell r="P2">
            <v>3.2095596057017235</v>
          </cell>
          <cell r="Q2">
            <v>2</v>
          </cell>
          <cell r="R2">
            <v>1</v>
          </cell>
          <cell r="S2">
            <v>1</v>
          </cell>
          <cell r="T2">
            <v>2</v>
          </cell>
          <cell r="U2">
            <v>1</v>
          </cell>
          <cell r="V2">
            <v>2</v>
          </cell>
          <cell r="W2">
            <v>1</v>
          </cell>
          <cell r="X2">
            <v>1</v>
          </cell>
          <cell r="Y2">
            <v>0</v>
          </cell>
          <cell r="Z2">
            <v>1</v>
          </cell>
          <cell r="AA2">
            <v>2</v>
          </cell>
          <cell r="AB2">
            <v>2</v>
          </cell>
          <cell r="AC2">
            <v>1</v>
          </cell>
          <cell r="AD2" t="str">
            <v>Stalwart</v>
          </cell>
          <cell r="AE2" t="str">
            <v>Regular</v>
          </cell>
          <cell r="AF2" t="str">
            <v>SPAIN</v>
          </cell>
          <cell r="AG2" t="str">
            <v>Communication Services</v>
          </cell>
          <cell r="AH2" t="str">
            <v>Diversified Telecommunication</v>
          </cell>
          <cell r="AI2" t="str">
            <v>Telecommunication Services</v>
          </cell>
          <cell r="AJ2" t="str">
            <v>Strongest</v>
          </cell>
          <cell r="AK2" t="str">
            <v>Medium</v>
          </cell>
          <cell r="AL2" t="str">
            <v>Switching Costs</v>
          </cell>
          <cell r="AM2">
            <v>0</v>
          </cell>
          <cell r="AN2">
            <v>0</v>
          </cell>
          <cell r="AO2" t="str">
            <v>Narrow</v>
          </cell>
          <cell r="AP2" t="str">
            <v>Narrowing</v>
          </cell>
          <cell r="AQ2" t="str">
            <v>No</v>
          </cell>
          <cell r="AR2">
            <v>1</v>
          </cell>
          <cell r="AS2">
            <v>10</v>
          </cell>
          <cell r="AT2">
            <v>3</v>
          </cell>
          <cell r="AU2">
            <v>8</v>
          </cell>
          <cell r="AV2" t="str">
            <v>Tactical</v>
          </cell>
          <cell r="AW2">
            <v>1.5</v>
          </cell>
          <cell r="AX2">
            <v>1</v>
          </cell>
          <cell r="AY2">
            <v>3</v>
          </cell>
          <cell r="AZ2">
            <v>0</v>
          </cell>
          <cell r="BA2" t="str">
            <v>La compañía está en fase de desapalancamiento mediante venta de activos. Su ventaja competitiva de costes de cambio se ha erosionado mucho por regulación y opera en un mercado muy competitivo con frecuentes guerras de precios. Esperamos que generen un FCF normalizado de unos 3 B (0,50 euros/acción) con unos intereses de 1.3 B. Su mayor problema financiero es su deuda neta de 47 B (8,5 euros por acción). Valorando P/FCF sin intereses x10 llegamos a una valoración de 40-45 B mientras que con EV/FCF x15 llegamos a una valoración negativa para las acciones. Se descarta la inversión por mala situación estratégica y problemas financieros.</v>
          </cell>
          <cell r="BB2">
            <v>0</v>
          </cell>
          <cell r="BC2">
            <v>0</v>
          </cell>
          <cell r="BD2">
            <v>44497</v>
          </cell>
        </row>
      </sheetData>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Mediaset Espana Comunicacion SA</v>
          </cell>
          <cell r="C2">
            <v>1.3363819271376236E-3</v>
          </cell>
          <cell r="D2">
            <v>0.41651340286712557</v>
          </cell>
          <cell r="E2">
            <v>0.28086010622801816</v>
          </cell>
          <cell r="F2">
            <v>0.19823389905929845</v>
          </cell>
          <cell r="G2">
            <v>-0.11893431089749582</v>
          </cell>
          <cell r="H2">
            <v>6.1487512067044694</v>
          </cell>
          <cell r="I2">
            <v>-0.36581655956182901</v>
          </cell>
          <cell r="J2">
            <v>4.837383756899527E-2</v>
          </cell>
          <cell r="K2">
            <v>0.3953780842989752</v>
          </cell>
          <cell r="L2">
            <v>0.3005118040392103</v>
          </cell>
          <cell r="M2">
            <v>0.21575607135366839</v>
          </cell>
          <cell r="N2">
            <v>-0.16357848945162598</v>
          </cell>
          <cell r="O2">
            <v>-4.9445037698605331E-2</v>
          </cell>
          <cell r="P2">
            <v>-0.67546332130912912</v>
          </cell>
          <cell r="Q2">
            <v>3</v>
          </cell>
          <cell r="R2">
            <v>1</v>
          </cell>
          <cell r="S2">
            <v>2</v>
          </cell>
          <cell r="T2">
            <v>2</v>
          </cell>
          <cell r="U2">
            <v>1</v>
          </cell>
          <cell r="V2">
            <v>0</v>
          </cell>
          <cell r="W2">
            <v>2</v>
          </cell>
          <cell r="X2">
            <v>2</v>
          </cell>
          <cell r="Y2">
            <v>3</v>
          </cell>
          <cell r="Z2">
            <v>3</v>
          </cell>
          <cell r="AA2">
            <v>3</v>
          </cell>
          <cell r="AB2">
            <v>3</v>
          </cell>
          <cell r="AC2">
            <v>1</v>
          </cell>
          <cell r="AD2" t="str">
            <v>Stalwart</v>
          </cell>
          <cell r="AE2" t="str">
            <v>Regular</v>
          </cell>
          <cell r="AF2" t="str">
            <v>SPAIN</v>
          </cell>
          <cell r="AG2" t="str">
            <v>Communication Services</v>
          </cell>
          <cell r="AH2" t="str">
            <v>Media</v>
          </cell>
          <cell r="AI2" t="str">
            <v>Media &amp; Entertainment</v>
          </cell>
          <cell r="AJ2" t="str">
            <v>Weak</v>
          </cell>
          <cell r="AK2" t="str">
            <v>Medium</v>
          </cell>
          <cell r="AL2" t="str">
            <v>Intangible Assets/Patents</v>
          </cell>
          <cell r="AM2">
            <v>0</v>
          </cell>
          <cell r="AN2">
            <v>0</v>
          </cell>
          <cell r="AO2" t="str">
            <v>Narrow</v>
          </cell>
          <cell r="AP2" t="str">
            <v>Static</v>
          </cell>
          <cell r="AQ2" t="str">
            <v>Slow</v>
          </cell>
          <cell r="AR2">
            <v>2</v>
          </cell>
          <cell r="AS2">
            <v>10</v>
          </cell>
          <cell r="AT2">
            <v>4.5</v>
          </cell>
          <cell r="AU2">
            <v>7</v>
          </cell>
          <cell r="AV2" t="str">
            <v>Tactical</v>
          </cell>
          <cell r="AW2">
            <v>2.25</v>
          </cell>
          <cell r="AX2">
            <v>1.5</v>
          </cell>
          <cell r="AY2">
            <v>4.5</v>
          </cell>
          <cell r="AZ2">
            <v>0</v>
          </cell>
          <cell r="BA2" t="str">
            <v xml:space="preserve">Empresa de TV líder en España que pierde ventas de forma anual por el mal desempeño del sector. La dueña de más del 50% de las acciones es su holding italiano la cual a veces se aprovecha de la empresa. Por esos dos factores la consideramos una empresa tactica y esta muy penalizada en su multiplo. Con unas ventas de 800, FCF margin 25% y un multiplo de 6-10 nos sale una  valoracion entre 4.5 y 7. </v>
          </cell>
          <cell r="BB2">
            <v>0</v>
          </cell>
          <cell r="BC2">
            <v>0</v>
          </cell>
          <cell r="BD2">
            <v>44629</v>
          </cell>
          <cell r="BE2">
            <v>0.65</v>
          </cell>
        </row>
      </sheetData>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Talgo SA</v>
          </cell>
          <cell r="C2">
            <v>5.6628900846426765E-2</v>
          </cell>
          <cell r="D2">
            <v>0.16886969627362086</v>
          </cell>
          <cell r="E2">
            <v>0.30668392868743677</v>
          </cell>
          <cell r="F2">
            <v>0.18562241478216238</v>
          </cell>
          <cell r="G2">
            <v>8.3162220297794548E-2</v>
          </cell>
          <cell r="H2">
            <v>1.0769809728248616E-2</v>
          </cell>
          <cell r="I2">
            <v>0.83383081437413153</v>
          </cell>
          <cell r="J2">
            <v>0.21261155852076841</v>
          </cell>
          <cell r="K2">
            <v>2.7807431738862659E-2</v>
          </cell>
          <cell r="L2">
            <v>-1.4544908599557781E-2</v>
          </cell>
          <cell r="M2">
            <v>-9.6225330407746171E-3</v>
          </cell>
          <cell r="N2">
            <v>9.4343465780061767E-2</v>
          </cell>
          <cell r="O2">
            <v>2.0568427240546444E-2</v>
          </cell>
          <cell r="P2">
            <v>5.5055001845699518</v>
          </cell>
          <cell r="Q2">
            <v>1</v>
          </cell>
          <cell r="R2">
            <v>1</v>
          </cell>
          <cell r="S2">
            <v>2</v>
          </cell>
          <cell r="T2">
            <v>2</v>
          </cell>
          <cell r="U2">
            <v>1</v>
          </cell>
          <cell r="V2">
            <v>1</v>
          </cell>
          <cell r="W2">
            <v>2</v>
          </cell>
          <cell r="X2">
            <v>2</v>
          </cell>
          <cell r="Y2">
            <v>2</v>
          </cell>
          <cell r="Z2">
            <v>2</v>
          </cell>
          <cell r="AA2">
            <v>2</v>
          </cell>
          <cell r="AB2">
            <v>3</v>
          </cell>
          <cell r="AC2">
            <v>2</v>
          </cell>
          <cell r="AD2" t="str">
            <v>Slow Grower</v>
          </cell>
          <cell r="AE2" t="str">
            <v>Good</v>
          </cell>
          <cell r="AF2" t="str">
            <v>SPAIN</v>
          </cell>
          <cell r="AG2" t="str">
            <v>Industrials</v>
          </cell>
          <cell r="AH2" t="str">
            <v>Machinery</v>
          </cell>
          <cell r="AI2" t="str">
            <v>Capital Goods</v>
          </cell>
          <cell r="AJ2" t="str">
            <v>Good</v>
          </cell>
          <cell r="AK2" t="str">
            <v>Low</v>
          </cell>
          <cell r="AL2">
            <v>0</v>
          </cell>
          <cell r="AM2">
            <v>0</v>
          </cell>
          <cell r="AN2">
            <v>0</v>
          </cell>
          <cell r="AO2" t="str">
            <v>Narrow</v>
          </cell>
          <cell r="AP2" t="str">
            <v>Narrowing</v>
          </cell>
          <cell r="AQ2" t="str">
            <v>No</v>
          </cell>
          <cell r="AR2">
            <v>1.2</v>
          </cell>
          <cell r="AS2">
            <v>12</v>
          </cell>
          <cell r="AT2">
            <v>4.5</v>
          </cell>
          <cell r="AU2">
            <v>6.5</v>
          </cell>
          <cell r="AV2" t="str">
            <v>Tactical</v>
          </cell>
          <cell r="AW2">
            <v>2.25</v>
          </cell>
          <cell r="AX2">
            <v>1.5</v>
          </cell>
          <cell r="AY2">
            <v>4.5</v>
          </cell>
          <cell r="AZ2">
            <v>3</v>
          </cell>
          <cell r="BA2" t="str">
            <v>Compañía de fabricación y mantenimiento de vehículos ferroviarios, centrada en alta velocidad. Tiene buenos márgenes y retornos de capital porque actualmente la mayor parte de la facturación proviene del negocio de mantenimiento (&lt;50%). Productos un tanto desfasados tecnológicamente pero con contratos de mantenimiento de muy larga duración (&lt;30 años). Backlog alto (&gt;7 ventas anuales). Gran dependencia de España (60% ventas). El management está muy centrado en los retornos sobre el capital empleado y realizan un buen capital allocation. Su problema es que no han invertido fuertemente en desarrollo tecnológico. Si realizan unas ventas de 560-600 M con su margen neto histórico de 8-10% y con un múltiplo de valoración de x12-x13 llegamos a un intervalo de valoración de 540-780 M o 4,5-6,5 euros por acción. Es cierto que van a generar mucha más FCF que el beneficio neto por poco CapEx frente D&amp;A, pero a su vez esto es un riesgo estratégico a largo plazo.</v>
          </cell>
          <cell r="BB2">
            <v>0</v>
          </cell>
          <cell r="BC2">
            <v>0</v>
          </cell>
          <cell r="BD2">
            <v>44515</v>
          </cell>
        </row>
      </sheetData>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Taiwan Semiconductor Manufacturing Co Ltd</v>
          </cell>
          <cell r="C2">
            <v>0.14667615350789087</v>
          </cell>
          <cell r="D2">
            <v>0.64467054972125681</v>
          </cell>
          <cell r="E2">
            <v>0.34289037287252755</v>
          </cell>
          <cell r="F2">
            <v>0.34111847128808032</v>
          </cell>
          <cell r="G2">
            <v>-0.14859879103559676</v>
          </cell>
          <cell r="H2">
            <v>-1.9228780900457855E-2</v>
          </cell>
          <cell r="I2">
            <v>-0.4678829026367014</v>
          </cell>
          <cell r="J2">
            <v>0.24946887726834088</v>
          </cell>
          <cell r="K2">
            <v>0.67545548896044627</v>
          </cell>
          <cell r="L2">
            <v>0.37156043620286616</v>
          </cell>
          <cell r="M2">
            <v>0.37041061621785137</v>
          </cell>
          <cell r="N2">
            <v>-0.11625271957882551</v>
          </cell>
          <cell r="O2">
            <v>-3.8613458367828333E-4</v>
          </cell>
          <cell r="P2">
            <v>-0.40707788344822554</v>
          </cell>
          <cell r="Q2">
            <v>2</v>
          </cell>
          <cell r="R2">
            <v>3</v>
          </cell>
          <cell r="S2">
            <v>3</v>
          </cell>
          <cell r="T2">
            <v>3</v>
          </cell>
          <cell r="U2">
            <v>2</v>
          </cell>
          <cell r="V2">
            <v>2</v>
          </cell>
          <cell r="W2">
            <v>1</v>
          </cell>
          <cell r="X2">
            <v>3</v>
          </cell>
          <cell r="Y2">
            <v>3</v>
          </cell>
          <cell r="Z2">
            <v>3</v>
          </cell>
          <cell r="AA2">
            <v>3</v>
          </cell>
          <cell r="AB2">
            <v>2</v>
          </cell>
          <cell r="AC2">
            <v>3</v>
          </cell>
          <cell r="AD2" t="str">
            <v>Fast Grower</v>
          </cell>
          <cell r="AE2" t="str">
            <v>Excellent</v>
          </cell>
          <cell r="AF2" t="str">
            <v>TAIWAN</v>
          </cell>
          <cell r="AG2" t="str">
            <v>Information Technology</v>
          </cell>
          <cell r="AH2" t="str">
            <v>Semiconductors &amp; Semiconductor</v>
          </cell>
          <cell r="AI2" t="str">
            <v>Semiconductors &amp; Semiconductor</v>
          </cell>
          <cell r="AJ2" t="str">
            <v>Good</v>
          </cell>
          <cell r="AK2" t="str">
            <v>Low</v>
          </cell>
          <cell r="AL2" t="str">
            <v>Switching Costs</v>
          </cell>
          <cell r="AM2" t="str">
            <v>Unique Assets</v>
          </cell>
          <cell r="AN2" t="str">
            <v>Economies of Scale</v>
          </cell>
          <cell r="AO2" t="str">
            <v>Wide</v>
          </cell>
          <cell r="AP2" t="str">
            <v>Widing</v>
          </cell>
          <cell r="AQ2" t="str">
            <v>Yes</v>
          </cell>
          <cell r="AR2">
            <v>10</v>
          </cell>
          <cell r="AS2">
            <v>25</v>
          </cell>
          <cell r="AT2">
            <v>140</v>
          </cell>
          <cell r="AU2">
            <v>180</v>
          </cell>
          <cell r="AV2" t="str">
            <v>Strategical</v>
          </cell>
          <cell r="AW2">
            <v>107.69230769230769</v>
          </cell>
          <cell r="AX2">
            <v>93.333333333333329</v>
          </cell>
          <cell r="AY2">
            <v>180</v>
          </cell>
          <cell r="AZ2">
            <v>2</v>
          </cell>
          <cell r="BA2" t="str">
            <v>Nuestras estimaciones para 2024 es que la compañía consiga ventas 90-100B, margen neto 35%-40%, FCF conversion 100% y valoramos a x20 FCF por calidad y sumandole 20B de caja neta llegamos a una valoración de 650-820B (140-180 USD/share). Todos los importes son están expresados en USD.</v>
          </cell>
          <cell r="BB2">
            <v>0</v>
          </cell>
          <cell r="BC2">
            <v>0</v>
          </cell>
          <cell r="BD2">
            <v>44620</v>
          </cell>
          <cell r="BE2">
            <v>7</v>
          </cell>
        </row>
      </sheetData>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Tubacex SA</v>
          </cell>
          <cell r="C2">
            <v>9.4223140047456286E-3</v>
          </cell>
          <cell r="D2">
            <v>8.5750368266373944E-2</v>
          </cell>
          <cell r="E2">
            <v>2.8603245255987942E-2</v>
          </cell>
          <cell r="F2">
            <v>2.7638449481298271E-2</v>
          </cell>
          <cell r="G2">
            <v>0.28475900721794767</v>
          </cell>
          <cell r="H2">
            <v>0</v>
          </cell>
          <cell r="I2">
            <v>5.3124936597117864</v>
          </cell>
          <cell r="J2">
            <v>-0.21827738796665275</v>
          </cell>
          <cell r="K2">
            <v>7.9437557076197512E-2</v>
          </cell>
          <cell r="L2">
            <v>-1.9854410955899578E-2</v>
          </cell>
          <cell r="M2">
            <v>-1.9526456068333611E-2</v>
          </cell>
          <cell r="N2">
            <v>0.30471346271793193</v>
          </cell>
          <cell r="O2">
            <v>0</v>
          </cell>
          <cell r="P2">
            <v>8.2282152230971128</v>
          </cell>
          <cell r="Q2">
            <v>1</v>
          </cell>
          <cell r="R2">
            <v>0</v>
          </cell>
          <cell r="S2">
            <v>0</v>
          </cell>
          <cell r="T2">
            <v>0</v>
          </cell>
          <cell r="U2">
            <v>0</v>
          </cell>
          <cell r="V2">
            <v>1</v>
          </cell>
          <cell r="W2">
            <v>1</v>
          </cell>
          <cell r="X2">
            <v>1</v>
          </cell>
          <cell r="Y2">
            <v>0</v>
          </cell>
          <cell r="Z2">
            <v>1</v>
          </cell>
          <cell r="AA2">
            <v>2</v>
          </cell>
          <cell r="AB2">
            <v>1</v>
          </cell>
          <cell r="AC2">
            <v>1</v>
          </cell>
          <cell r="AD2" t="str">
            <v>Cyclical</v>
          </cell>
          <cell r="AE2" t="str">
            <v>Bad</v>
          </cell>
          <cell r="AF2" t="str">
            <v>SPAIN</v>
          </cell>
          <cell r="AG2" t="str">
            <v>Materials</v>
          </cell>
          <cell r="AH2" t="str">
            <v>Metals &amp; Mining</v>
          </cell>
          <cell r="AI2" t="str">
            <v>Materials</v>
          </cell>
          <cell r="AJ2" t="str">
            <v>Weak</v>
          </cell>
          <cell r="AK2" t="str">
            <v>High</v>
          </cell>
          <cell r="AL2">
            <v>0</v>
          </cell>
          <cell r="AM2">
            <v>0</v>
          </cell>
          <cell r="AN2">
            <v>0</v>
          </cell>
          <cell r="AO2">
            <v>0</v>
          </cell>
          <cell r="AP2">
            <v>0</v>
          </cell>
          <cell r="AQ2" t="str">
            <v>No</v>
          </cell>
          <cell r="AR2">
            <v>0.7</v>
          </cell>
          <cell r="AS2">
            <v>12</v>
          </cell>
          <cell r="AT2">
            <v>0</v>
          </cell>
          <cell r="AU2">
            <v>2.5</v>
          </cell>
          <cell r="AV2" t="str">
            <v>Tactical</v>
          </cell>
          <cell r="AW2">
            <v>0</v>
          </cell>
          <cell r="AX2">
            <v>0</v>
          </cell>
          <cell r="AY2">
            <v>0</v>
          </cell>
          <cell r="AZ2">
            <v>1</v>
          </cell>
          <cell r="BA2" t="str">
            <v>Uninvestable</v>
          </cell>
          <cell r="BB2">
            <v>0</v>
          </cell>
          <cell r="BC2">
            <v>0</v>
          </cell>
          <cell r="BD2">
            <v>44515</v>
          </cell>
        </row>
      </sheetData>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Vidrala SA</v>
          </cell>
          <cell r="C2">
            <v>0.1133487222454866</v>
          </cell>
          <cell r="D2">
            <v>0.23951507294263541</v>
          </cell>
          <cell r="E2">
            <v>0.16745602735053944</v>
          </cell>
          <cell r="F2">
            <v>0.14174643568886378</v>
          </cell>
          <cell r="G2">
            <v>0.2702568898620033</v>
          </cell>
          <cell r="H2">
            <v>4.7073533460203756E-3</v>
          </cell>
          <cell r="I2">
            <v>1.5711427885561267</v>
          </cell>
          <cell r="J2">
            <v>-2.1674203355054655E-2</v>
          </cell>
          <cell r="K2">
            <v>0.28296107688760713</v>
          </cell>
          <cell r="L2">
            <v>0.23308109473062319</v>
          </cell>
          <cell r="M2">
            <v>0.18646438716304614</v>
          </cell>
          <cell r="N2">
            <v>0.17786722193545532</v>
          </cell>
          <cell r="O2">
            <v>9.1443028301313317E-3</v>
          </cell>
          <cell r="P2">
            <v>0.83366865956465963</v>
          </cell>
          <cell r="Q2">
            <v>3</v>
          </cell>
          <cell r="R2">
            <v>1</v>
          </cell>
          <cell r="S2">
            <v>2</v>
          </cell>
          <cell r="T2">
            <v>3</v>
          </cell>
          <cell r="U2">
            <v>2</v>
          </cell>
          <cell r="V2">
            <v>1</v>
          </cell>
          <cell r="W2">
            <v>1</v>
          </cell>
          <cell r="X2">
            <v>2</v>
          </cell>
          <cell r="Y2">
            <v>2</v>
          </cell>
          <cell r="Z2">
            <v>3</v>
          </cell>
          <cell r="AA2">
            <v>2</v>
          </cell>
          <cell r="AB2">
            <v>1</v>
          </cell>
          <cell r="AC2">
            <v>1</v>
          </cell>
          <cell r="AD2" t="str">
            <v>Stalwart</v>
          </cell>
          <cell r="AE2" t="str">
            <v>Good</v>
          </cell>
          <cell r="AF2" t="str">
            <v>SPAIN</v>
          </cell>
          <cell r="AG2" t="str">
            <v>Materials</v>
          </cell>
          <cell r="AH2" t="str">
            <v>Containers &amp; Packaging</v>
          </cell>
          <cell r="AI2" t="str">
            <v>Materials</v>
          </cell>
          <cell r="AJ2" t="str">
            <v>Good</v>
          </cell>
          <cell r="AK2" t="str">
            <v>Low</v>
          </cell>
          <cell r="AL2" t="str">
            <v>Location</v>
          </cell>
          <cell r="AM2" t="str">
            <v>Switching Costs</v>
          </cell>
          <cell r="AN2">
            <v>0</v>
          </cell>
          <cell r="AO2" t="str">
            <v>Wide</v>
          </cell>
          <cell r="AP2" t="str">
            <v>Static</v>
          </cell>
          <cell r="AQ2" t="str">
            <v>Slow</v>
          </cell>
          <cell r="AR2">
            <v>3</v>
          </cell>
          <cell r="AS2">
            <v>20</v>
          </cell>
          <cell r="AT2">
            <v>90</v>
          </cell>
          <cell r="AU2">
            <v>120</v>
          </cell>
          <cell r="AV2" t="str">
            <v>Strategical</v>
          </cell>
          <cell r="AW2">
            <v>69.230769230769226</v>
          </cell>
          <cell r="AX2">
            <v>60</v>
          </cell>
          <cell r="AY2">
            <v>120</v>
          </cell>
          <cell r="AZ2">
            <v>3</v>
          </cell>
          <cell r="BA2">
            <v>0</v>
          </cell>
          <cell r="BB2">
            <v>0</v>
          </cell>
          <cell r="BC2">
            <v>0</v>
          </cell>
          <cell r="BD2">
            <v>44495</v>
          </cell>
        </row>
      </sheetData>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Vipshop Holdings Ltd</v>
          </cell>
          <cell r="C2">
            <v>0.7054650275936728</v>
          </cell>
          <cell r="D2">
            <v>-1.5099764227278338E-3</v>
          </cell>
          <cell r="E2">
            <v>0.44740343480402378</v>
          </cell>
          <cell r="F2">
            <v>0.42878606245249484</v>
          </cell>
          <cell r="G2">
            <v>-0.24338982837405115</v>
          </cell>
          <cell r="H2">
            <v>-2.7612579754327727E-2</v>
          </cell>
          <cell r="I2">
            <v>0.66129750572843238</v>
          </cell>
          <cell r="J2">
            <v>9.7522876141407755E-2</v>
          </cell>
          <cell r="K2">
            <v>7.3531308715957894E-2</v>
          </cell>
          <cell r="L2">
            <v>0.45638208680000486</v>
          </cell>
          <cell r="M2">
            <v>0.43515847994505324</v>
          </cell>
          <cell r="N2">
            <v>-0.28484631092191098</v>
          </cell>
          <cell r="O2">
            <v>-0.13365354936771306</v>
          </cell>
          <cell r="P2">
            <v>-2.3432791039220149</v>
          </cell>
          <cell r="Q2">
            <v>2</v>
          </cell>
          <cell r="R2">
            <v>1</v>
          </cell>
          <cell r="S2">
            <v>1</v>
          </cell>
          <cell r="T2">
            <v>1</v>
          </cell>
          <cell r="U2">
            <v>1</v>
          </cell>
          <cell r="V2">
            <v>2</v>
          </cell>
          <cell r="W2">
            <v>1</v>
          </cell>
          <cell r="X2">
            <v>3</v>
          </cell>
          <cell r="Y2">
            <v>3</v>
          </cell>
          <cell r="Z2">
            <v>3</v>
          </cell>
          <cell r="AA2">
            <v>3</v>
          </cell>
          <cell r="AB2">
            <v>2</v>
          </cell>
          <cell r="AC2">
            <v>2</v>
          </cell>
          <cell r="AD2" t="str">
            <v>Slow Grower</v>
          </cell>
          <cell r="AE2" t="str">
            <v>Regular</v>
          </cell>
          <cell r="AF2" t="str">
            <v>CHINA</v>
          </cell>
          <cell r="AG2" t="str">
            <v>Consumer Discretionary</v>
          </cell>
          <cell r="AH2" t="str">
            <v>Internet &amp; Direct Marketing Re</v>
          </cell>
          <cell r="AI2" t="str">
            <v>Retailing</v>
          </cell>
          <cell r="AJ2" t="str">
            <v>Strongest</v>
          </cell>
          <cell r="AK2" t="str">
            <v>High</v>
          </cell>
          <cell r="AL2" t="str">
            <v>Network Effects</v>
          </cell>
          <cell r="AM2">
            <v>0</v>
          </cell>
          <cell r="AN2">
            <v>0</v>
          </cell>
          <cell r="AO2" t="str">
            <v>Narrow</v>
          </cell>
          <cell r="AP2" t="str">
            <v>Static</v>
          </cell>
          <cell r="AQ2" t="str">
            <v>Slow</v>
          </cell>
          <cell r="AR2">
            <v>0.75</v>
          </cell>
          <cell r="AS2">
            <v>15</v>
          </cell>
          <cell r="AT2">
            <v>23</v>
          </cell>
          <cell r="AU2">
            <v>30</v>
          </cell>
          <cell r="AV2" t="str">
            <v>Tactical</v>
          </cell>
          <cell r="AW2">
            <v>11.5</v>
          </cell>
          <cell r="AX2">
            <v>7.666666666666667</v>
          </cell>
          <cell r="AY2">
            <v>23</v>
          </cell>
          <cell r="AZ2">
            <v>1</v>
          </cell>
          <cell r="BA2" t="str">
            <v>Vipshop opera como un retailer de descuentos online multimarca en China. Sus segmentos operativos son: Vip.com, Shan Shan Outlets y Otros Segmentos. La empresa ofrece sus productos de marca a través de sus plataformas en línea vip.com y vipshop.com, así como a través de su sitio web en Internet y su aplicación para teléfonos celulares. Además, ofrece servicios de almacenamiento, logística, adquisición de productos, investigación y desarrollo, desarrollo tecnológico y consultoría.
La compañía no va a tener problemas en alcanzar 1B de beneficios y FCF. Valorando a x13-17 por ser China y sumando 2B de caja neta, tenemos una valoración de 15-20B (23-30$/acción).</v>
          </cell>
          <cell r="BB2">
            <v>0</v>
          </cell>
          <cell r="BC2">
            <v>0</v>
          </cell>
          <cell r="BD2">
            <v>44613</v>
          </cell>
          <cell r="BE2">
            <v>1.5</v>
          </cell>
        </row>
      </sheetData>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Viscofan SA</v>
          </cell>
          <cell r="C2">
            <v>3.6682120948576293E-2</v>
          </cell>
          <cell r="D2">
            <v>0.25955245599018534</v>
          </cell>
          <cell r="E2">
            <v>0.19967164091918077</v>
          </cell>
          <cell r="F2">
            <v>0.19902360644173411</v>
          </cell>
          <cell r="G2">
            <v>8.4465458672773622E-2</v>
          </cell>
          <cell r="H2">
            <v>1.9206408287232809E-3</v>
          </cell>
          <cell r="I2">
            <v>0.39097817945645846</v>
          </cell>
          <cell r="J2">
            <v>7.3512087249925528E-2</v>
          </cell>
          <cell r="K2">
            <v>0.25784730748991402</v>
          </cell>
          <cell r="L2">
            <v>0.2005995729942126</v>
          </cell>
          <cell r="M2">
            <v>0.19995308789178937</v>
          </cell>
          <cell r="N2">
            <v>7.930861037932381E-2</v>
          </cell>
          <cell r="O2">
            <v>8.517345488988871E-3</v>
          </cell>
          <cell r="P2">
            <v>0.34994345190010118</v>
          </cell>
          <cell r="Q2">
            <v>3</v>
          </cell>
          <cell r="R2">
            <v>2</v>
          </cell>
          <cell r="S2">
            <v>2</v>
          </cell>
          <cell r="T2">
            <v>3</v>
          </cell>
          <cell r="U2">
            <v>1</v>
          </cell>
          <cell r="V2">
            <v>1</v>
          </cell>
          <cell r="W2">
            <v>2</v>
          </cell>
          <cell r="X2">
            <v>2</v>
          </cell>
          <cell r="Y2">
            <v>2</v>
          </cell>
          <cell r="Z2">
            <v>3</v>
          </cell>
          <cell r="AA2">
            <v>3</v>
          </cell>
          <cell r="AB2">
            <v>2</v>
          </cell>
          <cell r="AC2">
            <v>4</v>
          </cell>
          <cell r="AD2" t="str">
            <v>Stalwart</v>
          </cell>
          <cell r="AE2" t="str">
            <v>Good</v>
          </cell>
          <cell r="AF2" t="str">
            <v>SPAIN</v>
          </cell>
          <cell r="AG2" t="str">
            <v>Consumer Staples</v>
          </cell>
          <cell r="AH2" t="str">
            <v>Food Products</v>
          </cell>
          <cell r="AI2" t="str">
            <v>Food, Beverage &amp; Tobacco</v>
          </cell>
          <cell r="AJ2" t="str">
            <v>Good</v>
          </cell>
          <cell r="AK2" t="str">
            <v>Low</v>
          </cell>
          <cell r="AL2" t="str">
            <v>Location</v>
          </cell>
          <cell r="AM2" t="str">
            <v>Switching Costs</v>
          </cell>
          <cell r="AN2">
            <v>0</v>
          </cell>
          <cell r="AO2" t="str">
            <v>Wide</v>
          </cell>
          <cell r="AP2" t="str">
            <v>Static</v>
          </cell>
          <cell r="AQ2" t="str">
            <v>Slow</v>
          </cell>
          <cell r="AR2">
            <v>3.5</v>
          </cell>
          <cell r="AS2">
            <v>20</v>
          </cell>
          <cell r="AT2">
            <v>85</v>
          </cell>
          <cell r="AU2">
            <v>105</v>
          </cell>
          <cell r="AV2" t="str">
            <v>Strategical</v>
          </cell>
          <cell r="AW2">
            <v>65.384615384615387</v>
          </cell>
          <cell r="AX2">
            <v>56.666666666666664</v>
          </cell>
          <cell r="AY2">
            <v>105</v>
          </cell>
          <cell r="AZ2">
            <v>4</v>
          </cell>
          <cell r="BA2" t="str">
            <v xml:space="preserve">Fabricador mundial de envolturas de prductos carnicos. Su crecimiento internacional inorganico y organico le ha permitido alcanzar un 19% de la cuota de negocio global. La empresa tiene una gran capacidad de fijar precios ya que está en una buena posición dentro de la cadena de suministros y a los fabricantes de productos carnicos les supone un coste el cambio de proveedor. La empresa esta experimentnando uin gran crecimiento en Asia debido a la creciente preferencia por los productos carnicos de la region.  Si tomamos las ventas normalizadas que estan entorno a 950 y lo multiplicamos por el margen del 25% llegamos EBITDA normalizado de 237,5 que con el cash conversion de 95% sería un FCF de 225,6. Esto con un multiplo de 20 daría una valoracion entre 85 y 105. </v>
          </cell>
          <cell r="BB2">
            <v>0</v>
          </cell>
          <cell r="BC2">
            <v>0</v>
          </cell>
          <cell r="BD2">
            <v>44599</v>
          </cell>
        </row>
      </sheetData>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XPeng Inc</v>
          </cell>
          <cell r="C2" t="e">
            <v>#VALUE!</v>
          </cell>
          <cell r="D2">
            <v>-55.644856890480234</v>
          </cell>
          <cell r="E2" t="e">
            <v>#VALUE!</v>
          </cell>
          <cell r="F2" t="e">
            <v>#VALUE!</v>
          </cell>
          <cell r="G2" t="e">
            <v>#VALUE!</v>
          </cell>
          <cell r="H2" t="e">
            <v>#VALUE!</v>
          </cell>
          <cell r="I2" t="e">
            <v>#VALUE!</v>
          </cell>
          <cell r="J2">
            <v>2.8380676114021965</v>
          </cell>
          <cell r="K2" t="str">
            <v/>
          </cell>
          <cell r="L2" t="e">
            <v>#VALUE!</v>
          </cell>
          <cell r="M2" t="e">
            <v>#VALUE!</v>
          </cell>
          <cell r="N2" t="e">
            <v>#VALUE!</v>
          </cell>
          <cell r="O2" t="e">
            <v>#VALUE!</v>
          </cell>
          <cell r="P2" t="e">
            <v>#VALUE!</v>
          </cell>
          <cell r="Q2">
            <v>0</v>
          </cell>
          <cell r="R2">
            <v>3</v>
          </cell>
          <cell r="S2">
            <v>0</v>
          </cell>
          <cell r="T2">
            <v>0</v>
          </cell>
          <cell r="U2">
            <v>3</v>
          </cell>
          <cell r="V2">
            <v>1</v>
          </cell>
          <cell r="W2">
            <v>0</v>
          </cell>
          <cell r="X2">
            <v>1</v>
          </cell>
          <cell r="Y2">
            <v>3</v>
          </cell>
          <cell r="Z2">
            <v>1</v>
          </cell>
          <cell r="AA2">
            <v>2</v>
          </cell>
          <cell r="AB2">
            <v>1</v>
          </cell>
          <cell r="AC2">
            <v>1</v>
          </cell>
          <cell r="AD2" t="str">
            <v>Fast Grower</v>
          </cell>
          <cell r="AE2" t="str">
            <v>Regular</v>
          </cell>
          <cell r="AF2" t="str">
            <v>CHINA</v>
          </cell>
          <cell r="AG2" t="str">
            <v>Consumer Discretionary</v>
          </cell>
          <cell r="AH2" t="str">
            <v>Automobiles</v>
          </cell>
          <cell r="AI2" t="str">
            <v>Automobiles &amp; Components</v>
          </cell>
          <cell r="AJ2" t="str">
            <v>Good</v>
          </cell>
          <cell r="AK2" t="str">
            <v>High</v>
          </cell>
          <cell r="AL2">
            <v>0</v>
          </cell>
          <cell r="AM2">
            <v>0</v>
          </cell>
          <cell r="AN2">
            <v>0</v>
          </cell>
          <cell r="AO2">
            <v>0</v>
          </cell>
          <cell r="AP2">
            <v>0</v>
          </cell>
          <cell r="AQ2" t="str">
            <v>Fast</v>
          </cell>
          <cell r="AR2">
            <v>0</v>
          </cell>
          <cell r="AS2">
            <v>0</v>
          </cell>
          <cell r="AT2">
            <v>40</v>
          </cell>
          <cell r="AU2">
            <v>50</v>
          </cell>
          <cell r="AV2" t="str">
            <v>Strategical</v>
          </cell>
          <cell r="AW2">
            <v>30.769230769230766</v>
          </cell>
          <cell r="AX2">
            <v>26.666666666666668</v>
          </cell>
          <cell r="AY2">
            <v>50</v>
          </cell>
          <cell r="AZ2">
            <v>2</v>
          </cell>
          <cell r="BA2" t="str">
            <v>La tesis es que la compañía sigue creciendo en ventas y ampliando márgenes hasta llegar a hacer 1.5B en FCF en 2025 o antes.</v>
          </cell>
          <cell r="BB2">
            <v>0</v>
          </cell>
          <cell r="BC2">
            <v>0</v>
          </cell>
          <cell r="BD2">
            <v>44651</v>
          </cell>
          <cell r="BE2">
            <v>1.75</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Altri SGPS SA</v>
          </cell>
          <cell r="C2" t="e">
            <v>#VALUE!</v>
          </cell>
          <cell r="D2" t="e">
            <v>#DIV/0!</v>
          </cell>
          <cell r="E2" t="e">
            <v>#DIV/0!</v>
          </cell>
          <cell r="F2" t="e">
            <v>#DIV/0!</v>
          </cell>
          <cell r="G2" t="e">
            <v>#VALUE!</v>
          </cell>
          <cell r="H2" t="e">
            <v>#VALUE!</v>
          </cell>
          <cell r="I2" t="e">
            <v>#VALUE!</v>
          </cell>
          <cell r="J2" t="e">
            <v>#VALUE!</v>
          </cell>
          <cell r="K2" t="str">
            <v/>
          </cell>
          <cell r="L2" t="e">
            <v>#VALUE!</v>
          </cell>
          <cell r="M2" t="e">
            <v>#VALUE!</v>
          </cell>
          <cell r="N2" t="e">
            <v>#VALUE!</v>
          </cell>
          <cell r="O2" t="e">
            <v>#VALUE!</v>
          </cell>
          <cell r="P2" t="e">
            <v>#VALUE!</v>
          </cell>
          <cell r="Q2">
            <v>2</v>
          </cell>
          <cell r="R2">
            <v>1</v>
          </cell>
          <cell r="S2">
            <v>2</v>
          </cell>
          <cell r="T2">
            <v>2</v>
          </cell>
          <cell r="U2">
            <v>1</v>
          </cell>
          <cell r="V2">
            <v>1</v>
          </cell>
          <cell r="W2">
            <v>2</v>
          </cell>
          <cell r="X2">
            <v>1</v>
          </cell>
          <cell r="Y2">
            <v>1</v>
          </cell>
          <cell r="Z2">
            <v>2</v>
          </cell>
          <cell r="AA2">
            <v>2</v>
          </cell>
          <cell r="AB2">
            <v>2</v>
          </cell>
          <cell r="AC2">
            <v>2</v>
          </cell>
          <cell r="AD2" t="str">
            <v>Stalwart</v>
          </cell>
          <cell r="AE2" t="str">
            <v>Regular</v>
          </cell>
          <cell r="AF2" t="str">
            <v>PORTUGAL</v>
          </cell>
          <cell r="AG2" t="str">
            <v>Materials</v>
          </cell>
          <cell r="AH2" t="str">
            <v>Paper &amp; Forest Products</v>
          </cell>
          <cell r="AI2" t="str">
            <v>Materials</v>
          </cell>
          <cell r="AJ2" t="str">
            <v>Good</v>
          </cell>
          <cell r="AK2" t="str">
            <v>Low</v>
          </cell>
          <cell r="AL2" t="str">
            <v>Processes</v>
          </cell>
          <cell r="AM2">
            <v>0</v>
          </cell>
          <cell r="AN2">
            <v>0</v>
          </cell>
          <cell r="AO2" t="str">
            <v>Wide</v>
          </cell>
          <cell r="AP2" t="str">
            <v>Static</v>
          </cell>
          <cell r="AQ2" t="str">
            <v>No</v>
          </cell>
          <cell r="AR2">
            <v>2.6999999999999997</v>
          </cell>
          <cell r="AS2">
            <v>18</v>
          </cell>
          <cell r="AT2">
            <v>7</v>
          </cell>
          <cell r="AU2">
            <v>8</v>
          </cell>
          <cell r="AV2" t="str">
            <v>Tactical</v>
          </cell>
          <cell r="AW2">
            <v>3.5</v>
          </cell>
          <cell r="AX2">
            <v>2.3333333333333335</v>
          </cell>
          <cell r="AY2">
            <v>7</v>
          </cell>
          <cell r="AZ2">
            <v>1</v>
          </cell>
          <cell r="BA2" t="str">
            <v xml:space="preserve">Compañía estable sin crecimiento que explota bosques para la extyraccion de pulpa y generaer productos con ella. El proceso de maduración de los parques le hace tener un working capital negativo pero es a su vez el foso que dificulta la entrada de nuevos productores. Por su nulo crecimiento, moderado ROCE y baja deuda pese a su estabilidad valoramos con un multiplo de 18. Por su margen de 15% y alcanzamos un multiplo por ventas de 2,7. Esto da una valoración entre 7 y 8. </v>
          </cell>
          <cell r="BB2">
            <v>0</v>
          </cell>
          <cell r="BC2">
            <v>0</v>
          </cell>
          <cell r="BD2">
            <v>44637</v>
          </cell>
        </row>
      </sheetData>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SoftBank Group Corp</v>
          </cell>
          <cell r="C2">
            <v>6.1345445362856577E-2</v>
          </cell>
          <cell r="D2">
            <v>0.4161461310104107</v>
          </cell>
          <cell r="E2">
            <v>0.13196770756212106</v>
          </cell>
          <cell r="F2">
            <v>0.10558786457749048</v>
          </cell>
          <cell r="G2">
            <v>0.40845131650502775</v>
          </cell>
          <cell r="H2">
            <v>2.2712886075437581E-2</v>
          </cell>
          <cell r="I2">
            <v>15.815519642380256</v>
          </cell>
          <cell r="J2">
            <v>0.10166310767655573</v>
          </cell>
          <cell r="K2">
            <v>1.4762449301877503</v>
          </cell>
          <cell r="L2">
            <v>0.38837107575529162</v>
          </cell>
          <cell r="M2">
            <v>0.31477215716085699</v>
          </cell>
          <cell r="N2">
            <v>0.31080242616075371</v>
          </cell>
          <cell r="O2">
            <v>1.5424017635964224E-2</v>
          </cell>
          <cell r="P2">
            <v>1.4722861440539516</v>
          </cell>
          <cell r="Q2">
            <v>1</v>
          </cell>
          <cell r="R2">
            <v>1</v>
          </cell>
          <cell r="S2">
            <v>1</v>
          </cell>
          <cell r="T2">
            <v>1</v>
          </cell>
          <cell r="U2">
            <v>1</v>
          </cell>
          <cell r="V2">
            <v>1</v>
          </cell>
          <cell r="W2">
            <v>1</v>
          </cell>
          <cell r="X2">
            <v>1</v>
          </cell>
          <cell r="Y2">
            <v>1</v>
          </cell>
          <cell r="Z2">
            <v>1</v>
          </cell>
          <cell r="AA2">
            <v>1</v>
          </cell>
          <cell r="AB2">
            <v>1</v>
          </cell>
          <cell r="AC2">
            <v>2</v>
          </cell>
          <cell r="AD2" t="str">
            <v>Asset Plays</v>
          </cell>
          <cell r="AE2" t="str">
            <v>Good</v>
          </cell>
          <cell r="AF2" t="str">
            <v>JAPAN</v>
          </cell>
          <cell r="AG2" t="str">
            <v>Communication Services</v>
          </cell>
          <cell r="AH2" t="str">
            <v>Wireless Telecommunication Ser</v>
          </cell>
          <cell r="AI2" t="str">
            <v>Telecommunication Services</v>
          </cell>
          <cell r="AJ2" t="str">
            <v>Good</v>
          </cell>
          <cell r="AK2" t="str">
            <v>High</v>
          </cell>
          <cell r="AL2" t="str">
            <v>Economies of Scale</v>
          </cell>
          <cell r="AM2">
            <v>0</v>
          </cell>
          <cell r="AN2">
            <v>0</v>
          </cell>
          <cell r="AO2" t="str">
            <v>Wide</v>
          </cell>
          <cell r="AP2" t="str">
            <v>Static</v>
          </cell>
          <cell r="AQ2" t="str">
            <v>Yes</v>
          </cell>
          <cell r="AR2">
            <v>1</v>
          </cell>
          <cell r="AS2">
            <v>0</v>
          </cell>
          <cell r="AT2">
            <v>7400</v>
          </cell>
          <cell r="AU2">
            <v>11400</v>
          </cell>
          <cell r="AV2" t="str">
            <v>Strategical</v>
          </cell>
          <cell r="AW2">
            <v>5700</v>
          </cell>
          <cell r="AX2">
            <v>4900</v>
          </cell>
          <cell r="AY2">
            <v>11400</v>
          </cell>
          <cell r="AZ2">
            <v>3</v>
          </cell>
          <cell r="BA2" t="str">
            <v>NAV 19.4 T JPY (11.400 JPY/Share). BABA (1/3), SVF1 y SVF2 más del 25% cada uno, otros un 15% aprox. Para la valoración tomamos el NAV como rango alto y un 35% de descuento sobre NAV para el rango bajo.</v>
          </cell>
          <cell r="BB2">
            <v>0</v>
          </cell>
          <cell r="BC2">
            <v>0</v>
          </cell>
          <cell r="BD2">
            <v>44620</v>
          </cell>
          <cell r="BE2">
            <v>290</v>
          </cell>
        </row>
      </sheetData>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e">
            <v>#NAME?</v>
          </cell>
          <cell r="C2" t="e">
            <v>#NAME?</v>
          </cell>
          <cell r="D2" t="e">
            <v>#REF!</v>
          </cell>
          <cell r="E2" t="e">
            <v>#REF!</v>
          </cell>
          <cell r="F2" t="e">
            <v>#REF!</v>
          </cell>
          <cell r="G2" t="e">
            <v>#REF!</v>
          </cell>
          <cell r="H2" t="e">
            <v>#REF!</v>
          </cell>
          <cell r="I2" t="e">
            <v>#REF!</v>
          </cell>
          <cell r="J2" t="str">
            <v>Revenue Growth</v>
          </cell>
          <cell r="K2" t="str">
            <v>EBITDA Margin</v>
          </cell>
          <cell r="L2" t="str">
            <v>ROCE</v>
          </cell>
          <cell r="M2" t="str">
            <v>ROCE with Goodwill</v>
          </cell>
          <cell r="N2" t="str">
            <v>Net Debt/Total Assets ex Goodwill</v>
          </cell>
          <cell r="O2" t="str">
            <v>Interest/Total Debt</v>
          </cell>
          <cell r="P2" t="str">
            <v>Net Debt/EBITDA</v>
          </cell>
          <cell r="Q2">
            <v>2</v>
          </cell>
          <cell r="R2">
            <v>3</v>
          </cell>
          <cell r="S2">
            <v>2</v>
          </cell>
          <cell r="T2">
            <v>2</v>
          </cell>
          <cell r="U2">
            <v>3</v>
          </cell>
          <cell r="V2">
            <v>2</v>
          </cell>
          <cell r="W2">
            <v>2</v>
          </cell>
          <cell r="X2">
            <v>2</v>
          </cell>
          <cell r="Y2">
            <v>1</v>
          </cell>
          <cell r="Z2">
            <v>1</v>
          </cell>
          <cell r="AA2">
            <v>2</v>
          </cell>
          <cell r="AB2">
            <v>2</v>
          </cell>
          <cell r="AC2">
            <v>2</v>
          </cell>
          <cell r="AD2" t="str">
            <v>Fast Grower</v>
          </cell>
          <cell r="AE2" t="str">
            <v>Good</v>
          </cell>
          <cell r="AF2" t="e">
            <v>#NAME?</v>
          </cell>
          <cell r="AG2" t="e">
            <v>#NAME?</v>
          </cell>
          <cell r="AH2" t="e">
            <v>#NAME?</v>
          </cell>
          <cell r="AI2" t="e">
            <v>#NAME?</v>
          </cell>
          <cell r="AJ2" t="str">
            <v>Good</v>
          </cell>
          <cell r="AK2" t="str">
            <v>Medium</v>
          </cell>
          <cell r="AL2" t="str">
            <v>Economies of Scale</v>
          </cell>
          <cell r="AM2" t="str">
            <v>Switching Costs</v>
          </cell>
          <cell r="AN2">
            <v>0</v>
          </cell>
          <cell r="AO2" t="str">
            <v>Wide</v>
          </cell>
          <cell r="AP2" t="str">
            <v>Static</v>
          </cell>
          <cell r="AQ2" t="str">
            <v>Fast</v>
          </cell>
          <cell r="AR2">
            <v>4</v>
          </cell>
          <cell r="AS2">
            <v>40</v>
          </cell>
          <cell r="AT2">
            <v>210</v>
          </cell>
          <cell r="AU2">
            <v>250</v>
          </cell>
          <cell r="AV2" t="str">
            <v>Strategical</v>
          </cell>
          <cell r="AW2">
            <v>161.53846153846152</v>
          </cell>
          <cell r="AX2">
            <v>140</v>
          </cell>
          <cell r="AY2">
            <v>250</v>
          </cell>
          <cell r="AZ2">
            <v>2</v>
          </cell>
          <cell r="BA2" t="str">
            <v>Empresa de servicios e ingenieria de IT. Comparable en negocio a EPAM, Globant, etc, pero de menor tamaño. Suponemos 800M en '22 (dia del analisis presenta 395M de Revenue en H1 '22) y CAGR 30-40% hasta '24 lo que supondría 1400-1600M con un margen neto del 10% serían 140-160M net profit. Por el sector y tipo de empresa, asumimos un FCF conversion del 100%. Valorando a 22xFCF por crecimiento obtenemos 3000-3500M, lo que supone 210-250€/acción.</v>
          </cell>
          <cell r="BB2">
            <v>0</v>
          </cell>
          <cell r="BC2">
            <v>0</v>
          </cell>
          <cell r="BD2">
            <v>44785</v>
          </cell>
          <cell r="BE2">
            <v>1.62</v>
          </cell>
        </row>
      </sheetData>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e">
            <v>#NAME?</v>
          </cell>
          <cell r="C2" t="e">
            <v>#NAME?</v>
          </cell>
          <cell r="D2" t="e">
            <v>#REF!</v>
          </cell>
          <cell r="E2" t="e">
            <v>#REF!</v>
          </cell>
          <cell r="F2" t="e">
            <v>#REF!</v>
          </cell>
          <cell r="G2" t="e">
            <v>#REF!</v>
          </cell>
          <cell r="H2" t="e">
            <v>#REF!</v>
          </cell>
          <cell r="I2" t="e">
            <v>#REF!</v>
          </cell>
          <cell r="J2" t="str">
            <v>Revenue Growth</v>
          </cell>
          <cell r="K2" t="str">
            <v>EBITDA Margin</v>
          </cell>
          <cell r="L2" t="str">
            <v>ROCE</v>
          </cell>
          <cell r="M2" t="str">
            <v>ROCE with Goodwill</v>
          </cell>
          <cell r="N2" t="str">
            <v>Net Debt/Total Assets ex Goodwill</v>
          </cell>
          <cell r="O2" t="str">
            <v>Interest/Total Debt</v>
          </cell>
          <cell r="P2" t="str">
            <v>Net Debt/EBITDA</v>
          </cell>
          <cell r="Q2">
            <v>2</v>
          </cell>
          <cell r="R2">
            <v>2</v>
          </cell>
          <cell r="S2">
            <v>1</v>
          </cell>
          <cell r="T2">
            <v>2</v>
          </cell>
          <cell r="U2">
            <v>2</v>
          </cell>
          <cell r="V2">
            <v>2</v>
          </cell>
          <cell r="W2">
            <v>2</v>
          </cell>
          <cell r="X2">
            <v>2</v>
          </cell>
          <cell r="Y2">
            <v>2</v>
          </cell>
          <cell r="Z2">
            <v>2</v>
          </cell>
          <cell r="AA2">
            <v>2</v>
          </cell>
          <cell r="AB2">
            <v>2</v>
          </cell>
          <cell r="AC2">
            <v>2</v>
          </cell>
          <cell r="AD2" t="str">
            <v>Fast Grower</v>
          </cell>
          <cell r="AE2" t="str">
            <v>Good</v>
          </cell>
          <cell r="AF2" t="e">
            <v>#NAME?</v>
          </cell>
          <cell r="AG2" t="e">
            <v>#NAME?</v>
          </cell>
          <cell r="AH2" t="e">
            <v>#NAME?</v>
          </cell>
          <cell r="AI2" t="e">
            <v>#NAME?</v>
          </cell>
          <cell r="AJ2" t="str">
            <v>Good</v>
          </cell>
          <cell r="AK2" t="str">
            <v>Medium</v>
          </cell>
          <cell r="AL2" t="str">
            <v>Intangible Assets/Brands</v>
          </cell>
          <cell r="AM2" t="str">
            <v>Economies of Scale</v>
          </cell>
          <cell r="AN2">
            <v>0</v>
          </cell>
          <cell r="AO2" t="str">
            <v>Wide</v>
          </cell>
          <cell r="AP2" t="str">
            <v>Static</v>
          </cell>
          <cell r="AQ2" t="str">
            <v>Yes</v>
          </cell>
          <cell r="AR2">
            <v>1.55</v>
          </cell>
          <cell r="AS2">
            <v>28</v>
          </cell>
          <cell r="AT2">
            <v>72</v>
          </cell>
          <cell r="AU2">
            <v>85</v>
          </cell>
          <cell r="AV2" t="str">
            <v>Strategical</v>
          </cell>
          <cell r="AW2">
            <v>55.38461538461538</v>
          </cell>
          <cell r="AX2">
            <v>48</v>
          </cell>
          <cell r="AY2">
            <v>85</v>
          </cell>
          <cell r="AZ2">
            <v>1</v>
          </cell>
          <cell r="BA2" t="str">
            <v>Peer de Adidas y Nike. Algo menos de calidad que ambas por márgenes y ROIC, pero la historia es de crecimiento más fuerte. Un driver importante es China, donde tiene menor market share que peers y depende de su performance en esa geografía puede decepcionar. Asumimo CAGR entre 10-13% a '24 lo que suponen 9.000-9.800M de Sales. Se estima crecimiento de margenes por según vaya creciendo la empresa por lo que asumo 5.5-6% de margen neto: 500-590M, lo que supone 3.3-3.9€/share. Valorando a 22x P/E supone entre 72-85€ por acción. Valorando por FCF, considero el Net profit como el CF before manteinance capex (asumiendo que el D&amp;A=change in WC + otros gastos), lo que resulta en un FCF entre 200-290M de FCF. Esto supone 1.32-1.92 FCF/Share.</v>
          </cell>
          <cell r="BB2">
            <v>0</v>
          </cell>
          <cell r="BC2">
            <v>0</v>
          </cell>
          <cell r="BD2">
            <v>44783</v>
          </cell>
          <cell r="BE2">
            <v>1.62</v>
          </cell>
        </row>
      </sheetData>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e">
            <v>#NAME?</v>
          </cell>
          <cell r="C2" t="e">
            <v>#NAME?</v>
          </cell>
          <cell r="D2" t="e">
            <v>#REF!</v>
          </cell>
          <cell r="E2" t="e">
            <v>#REF!</v>
          </cell>
          <cell r="F2" t="e">
            <v>#REF!</v>
          </cell>
          <cell r="G2" t="e">
            <v>#REF!</v>
          </cell>
          <cell r="H2" t="e">
            <v>#REF!</v>
          </cell>
          <cell r="I2" t="e">
            <v>#REF!</v>
          </cell>
          <cell r="J2" t="str">
            <v>Revenue Growth</v>
          </cell>
          <cell r="K2" t="str">
            <v>EBITDA Margin</v>
          </cell>
          <cell r="L2" t="str">
            <v>ROCE</v>
          </cell>
          <cell r="M2" t="str">
            <v>ROCE with Goodwill</v>
          </cell>
          <cell r="N2" t="str">
            <v>Net Debt/Total Assets ex Goodwill</v>
          </cell>
          <cell r="O2" t="str">
            <v>Interest/Total Debt</v>
          </cell>
          <cell r="P2" t="str">
            <v>Net Debt/EBITDA</v>
          </cell>
          <cell r="Q2">
            <v>2</v>
          </cell>
          <cell r="R2">
            <v>3</v>
          </cell>
          <cell r="S2">
            <v>2</v>
          </cell>
          <cell r="T2">
            <v>2</v>
          </cell>
          <cell r="U2">
            <v>2</v>
          </cell>
          <cell r="V2">
            <v>2</v>
          </cell>
          <cell r="W2">
            <v>2</v>
          </cell>
          <cell r="X2">
            <v>3</v>
          </cell>
          <cell r="Y2">
            <v>3</v>
          </cell>
          <cell r="Z2">
            <v>2</v>
          </cell>
          <cell r="AA2">
            <v>2</v>
          </cell>
          <cell r="AB2">
            <v>2</v>
          </cell>
          <cell r="AC2">
            <v>3</v>
          </cell>
          <cell r="AD2" t="str">
            <v>Slow Grower</v>
          </cell>
          <cell r="AE2" t="str">
            <v>Excellent</v>
          </cell>
          <cell r="AF2" t="e">
            <v>#NAME?</v>
          </cell>
          <cell r="AG2" t="e">
            <v>#NAME?</v>
          </cell>
          <cell r="AH2" t="e">
            <v>#NAME?</v>
          </cell>
          <cell r="AI2" t="e">
            <v>#NAME?</v>
          </cell>
          <cell r="AJ2" t="str">
            <v>Good</v>
          </cell>
          <cell r="AK2" t="str">
            <v>Medium</v>
          </cell>
          <cell r="AL2" t="str">
            <v>Intangible Assets/Brands</v>
          </cell>
          <cell r="AM2" t="str">
            <v>Economies of Scale</v>
          </cell>
          <cell r="AN2">
            <v>0</v>
          </cell>
          <cell r="AO2" t="str">
            <v>Wide</v>
          </cell>
          <cell r="AP2" t="str">
            <v>Static</v>
          </cell>
          <cell r="AQ2" t="str">
            <v>Yes</v>
          </cell>
          <cell r="AR2">
            <v>4</v>
          </cell>
          <cell r="AS2">
            <v>30</v>
          </cell>
          <cell r="AT2">
            <v>100</v>
          </cell>
          <cell r="AU2">
            <v>125</v>
          </cell>
          <cell r="AV2" t="str">
            <v>Strategical</v>
          </cell>
          <cell r="AW2">
            <v>76.92307692307692</v>
          </cell>
          <cell r="AX2">
            <v>66.666666666666671</v>
          </cell>
          <cell r="AY2">
            <v>125</v>
          </cell>
          <cell r="AZ2">
            <v>1</v>
          </cell>
          <cell r="BA2" t="str">
            <v>En '22 sufre por los distintos eventos (guerra, situacion recesion macroeconomica, lockdowns en China…)aunque no tanto como peers (ADS GY), la tesis asume CAGR del 9% a '24 lo que supone entre 53-55Bn. Margen neto entre 12-14% lo que supondría 6.400-7.700M Net Income. Por FCF, asumir FCF conversion de 1x (por conversion historica, aunque podría ser mayor si crece el negocio online), lo que supone los mismos 6.500-7.700M. Por acción son 4.00-5.00$ FCF. Valorando por ser la empresa de más calidad entre peers a 25x FCF obtenemos precio objetivo entre 100-125$.</v>
          </cell>
          <cell r="BB2">
            <v>0</v>
          </cell>
          <cell r="BC2">
            <v>0</v>
          </cell>
          <cell r="BD2">
            <v>44782</v>
          </cell>
          <cell r="BE2">
            <v>4.5</v>
          </cell>
        </row>
      </sheetData>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BS"/>
      <sheetName val="CF"/>
      <sheetName val="RC"/>
      <sheetName val="SA"/>
      <sheetName val="RA"/>
      <sheetName val="Labels,Validation,Overrides"/>
      <sheetName val="AD"/>
      <sheetName val="Periods"/>
      <sheetName val="TICKER"/>
      <sheetName val="Balance Sheet"/>
      <sheetName val="Cash Flow"/>
      <sheetName val="Segments"/>
      <sheetName val="Industry"/>
      <sheetName val="Reconciliation"/>
      <sheetName val="SBC &amp; Amortization"/>
      <sheetName val="Ratios"/>
      <sheetName val="Data Check"/>
      <sheetName val="Custom"/>
      <sheetName val="segSettings"/>
      <sheetName val="segDataCheck"/>
      <sheetName val="Sheet1"/>
      <sheetName val="SegData"/>
      <sheetName val="SG2"/>
      <sheetName val="SG"/>
      <sheetName val="Help"/>
      <sheetName val="IS Graphs"/>
      <sheetName val="BS Graphs"/>
      <sheetName val="CF Graphs"/>
      <sheetName val="Valuation"/>
      <sheetName val="FACTSHEET"/>
      <sheetName val="Lynch"/>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B2" t="str">
            <v>adidas AG</v>
          </cell>
          <cell r="C2">
            <v>4.7223548249023146E-2</v>
          </cell>
          <cell r="D2">
            <v>0.11800464523483375</v>
          </cell>
          <cell r="E2">
            <v>0.3097874829401443</v>
          </cell>
          <cell r="F2">
            <v>0.24863080148968797</v>
          </cell>
          <cell r="G2">
            <v>-3.5958454885420333E-4</v>
          </cell>
          <cell r="H2">
            <v>2.6288681558826937E-2</v>
          </cell>
          <cell r="I2">
            <v>2.8450151013038393E-2</v>
          </cell>
          <cell r="J2">
            <v>0.15183075671277457</v>
          </cell>
          <cell r="K2">
            <v>0.146416125082415</v>
          </cell>
          <cell r="L2">
            <v>0.2646228317870109</v>
          </cell>
          <cell r="M2">
            <v>0.2271206001154068</v>
          </cell>
          <cell r="N2">
            <v>3.9600172174661628E-2</v>
          </cell>
          <cell r="O2">
            <v>1.8144788002221812E-2</v>
          </cell>
          <cell r="P2">
            <v>0.26632357671276941</v>
          </cell>
          <cell r="Q2">
            <v>2</v>
          </cell>
          <cell r="R2">
            <v>2</v>
          </cell>
          <cell r="S2">
            <v>2</v>
          </cell>
          <cell r="T2">
            <v>2</v>
          </cell>
          <cell r="U2">
            <v>2</v>
          </cell>
          <cell r="V2">
            <v>2</v>
          </cell>
          <cell r="W2">
            <v>2</v>
          </cell>
          <cell r="X2">
            <v>2</v>
          </cell>
          <cell r="Y2">
            <v>2</v>
          </cell>
          <cell r="Z2">
            <v>2</v>
          </cell>
          <cell r="AA2">
            <v>2</v>
          </cell>
          <cell r="AB2">
            <v>2</v>
          </cell>
          <cell r="AC2">
            <v>2</v>
          </cell>
          <cell r="AD2" t="str">
            <v>Slow Grower</v>
          </cell>
          <cell r="AE2" t="str">
            <v>Excellent</v>
          </cell>
          <cell r="AF2" t="str">
            <v>GERMANY</v>
          </cell>
          <cell r="AG2" t="str">
            <v>Consumer Discretionary</v>
          </cell>
          <cell r="AH2" t="str">
            <v>Textiles, Apparel &amp; Luxury Goo</v>
          </cell>
          <cell r="AI2" t="str">
            <v>Consumer Durables &amp; Apparel</v>
          </cell>
          <cell r="AJ2" t="str">
            <v>Good</v>
          </cell>
          <cell r="AK2" t="str">
            <v>Medium</v>
          </cell>
          <cell r="AL2" t="str">
            <v>Intangible Assets/Brands</v>
          </cell>
          <cell r="AM2" t="str">
            <v>Economies of Scale</v>
          </cell>
          <cell r="AN2">
            <v>0</v>
          </cell>
          <cell r="AO2" t="str">
            <v>Wide</v>
          </cell>
          <cell r="AP2" t="str">
            <v>Static</v>
          </cell>
          <cell r="AQ2" t="str">
            <v>Yes</v>
          </cell>
          <cell r="AR2">
            <v>1.5</v>
          </cell>
          <cell r="AS2">
            <v>26</v>
          </cell>
          <cell r="AT2">
            <v>240</v>
          </cell>
          <cell r="AU2">
            <v>300</v>
          </cell>
          <cell r="AV2" t="str">
            <v>Strategical</v>
          </cell>
          <cell r="AW2">
            <v>184.61538461538461</v>
          </cell>
          <cell r="AX2">
            <v>160</v>
          </cell>
          <cell r="AY2">
            <v>300</v>
          </cell>
          <cell r="AZ2">
            <v>1</v>
          </cell>
          <cell r="BA2" t="str">
            <v>En el momento del analisis (Agosto '22) la empresa pasa por un punto complicado por 3 factores: 1)disminución de ventas en China por lockdowns, 2) sufre en margenes en el año por los distintos eventos globales sufridos y 3) reduce guidance durante '22 y '23 por situación macroeconomica global (recesion). La tesis va a ser una recovery story a '24 un CAGR del 9%, margen neto recuperado pre-covid del 7-8% y FCF conversion 1.05-1.1 respecto a beneficios netos. Esto supone unos Revenues en '24 entre 27-29Bn, beneficio neto 1.900-2.300M. En FCF podría suponer 2.000-2.500M, lo que es entre 12-15 por acción. Valorada a 20x FCF (el x22-x24 se lo guardo a Nike, que tiene más calidad) suponen entre 240-300 por accion.</v>
          </cell>
          <cell r="BB2">
            <v>0</v>
          </cell>
          <cell r="BC2">
            <v>0</v>
          </cell>
          <cell r="BD2">
            <v>44782</v>
          </cell>
          <cell r="BE2">
            <v>13.5</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92"/>
  <sheetViews>
    <sheetView showGridLines="0" topLeftCell="AQ1" zoomScale="85" zoomScaleNormal="85" workbookViewId="0">
      <pane ySplit="1" topLeftCell="A17" activePane="bottomLeft" state="frozen"/>
      <selection activeCell="U1" sqref="U1"/>
      <selection pane="bottomLeft" activeCell="BA37" sqref="BA37"/>
    </sheetView>
  </sheetViews>
  <sheetFormatPr baseColWidth="10" defaultRowHeight="17.100000000000001" customHeight="1" x14ac:dyDescent="0.3"/>
  <cols>
    <col min="2" max="2" width="37.21875" bestFit="1" customWidth="1"/>
    <col min="3" max="3" width="18.5546875" bestFit="1" customWidth="1"/>
    <col min="4" max="4" width="17.109375" bestFit="1" customWidth="1"/>
    <col min="6" max="6" width="21" bestFit="1" customWidth="1"/>
    <col min="7" max="7" width="18.5546875" customWidth="1"/>
    <col min="8" max="8" width="20.6640625" bestFit="1" customWidth="1"/>
    <col min="9" max="9" width="18.5546875" style="16" bestFit="1" customWidth="1"/>
    <col min="10" max="10" width="17.5546875" bestFit="1" customWidth="1"/>
    <col min="11" max="11" width="15.5546875" bestFit="1" customWidth="1"/>
    <col min="13" max="13" width="20" bestFit="1" customWidth="1"/>
    <col min="14" max="14" width="32.21875" bestFit="1" customWidth="1"/>
    <col min="15" max="15" width="19.6640625" bestFit="1" customWidth="1"/>
    <col min="16" max="16" width="17.5546875" bestFit="1" customWidth="1"/>
    <col min="17" max="17" width="15.88671875" bestFit="1" customWidth="1"/>
    <col min="18" max="18" width="15.109375" bestFit="1" customWidth="1"/>
    <col min="19" max="19" width="12.44140625" bestFit="1" customWidth="1"/>
    <col min="20" max="20" width="14.44140625" bestFit="1" customWidth="1"/>
    <col min="21" max="21" width="13.6640625" bestFit="1" customWidth="1"/>
    <col min="30" max="30" width="12.33203125" bestFit="1" customWidth="1"/>
    <col min="33" max="33" width="11.88671875" customWidth="1"/>
    <col min="34" max="34" width="25" bestFit="1" customWidth="1"/>
    <col min="35" max="35" width="23" bestFit="1" customWidth="1"/>
    <col min="49" max="51" width="11.5546875" style="29"/>
    <col min="52" max="52" width="15.33203125" bestFit="1" customWidth="1"/>
    <col min="53" max="53" width="65" customWidth="1"/>
  </cols>
  <sheetData>
    <row r="1" spans="1:57" ht="17.100000000000001" customHeight="1" x14ac:dyDescent="0.3">
      <c r="B1" s="1" t="s">
        <v>0</v>
      </c>
      <c r="C1" s="11" t="s">
        <v>1</v>
      </c>
      <c r="D1" s="11" t="s">
        <v>2</v>
      </c>
      <c r="E1" s="11" t="s">
        <v>3</v>
      </c>
      <c r="F1" s="11" t="s">
        <v>4</v>
      </c>
      <c r="G1" s="11" t="s">
        <v>5</v>
      </c>
      <c r="H1" s="11" t="s">
        <v>6</v>
      </c>
      <c r="I1" s="11" t="s">
        <v>7</v>
      </c>
      <c r="J1" s="11" t="s">
        <v>8</v>
      </c>
      <c r="K1" s="11" t="s">
        <v>9</v>
      </c>
      <c r="L1" s="11" t="s">
        <v>10</v>
      </c>
      <c r="M1" s="11" t="s">
        <v>11</v>
      </c>
      <c r="N1" s="11" t="s">
        <v>12</v>
      </c>
      <c r="O1" s="11" t="s">
        <v>13</v>
      </c>
      <c r="P1" s="11" t="s">
        <v>14</v>
      </c>
      <c r="Q1" s="12" t="s">
        <v>15</v>
      </c>
      <c r="R1" s="12" t="s">
        <v>16</v>
      </c>
      <c r="S1" s="12" t="s">
        <v>17</v>
      </c>
      <c r="T1" s="12" t="s">
        <v>18</v>
      </c>
      <c r="U1" s="12" t="s">
        <v>19</v>
      </c>
      <c r="V1" s="12" t="s">
        <v>20</v>
      </c>
      <c r="W1" s="12" t="s">
        <v>21</v>
      </c>
      <c r="X1" s="12" t="s">
        <v>22</v>
      </c>
      <c r="Y1" s="12" t="s">
        <v>23</v>
      </c>
      <c r="Z1" s="12" t="s">
        <v>24</v>
      </c>
      <c r="AA1" s="12" t="s">
        <v>25</v>
      </c>
      <c r="AB1" s="12" t="s">
        <v>26</v>
      </c>
      <c r="AC1" s="12" t="s">
        <v>27</v>
      </c>
      <c r="AD1" s="14" t="s">
        <v>28</v>
      </c>
      <c r="AE1" s="14" t="s">
        <v>29</v>
      </c>
      <c r="AF1" s="13" t="s">
        <v>30</v>
      </c>
      <c r="AG1" s="13" t="s">
        <v>31</v>
      </c>
      <c r="AH1" s="13" t="s">
        <v>32</v>
      </c>
      <c r="AI1" s="13" t="s">
        <v>33</v>
      </c>
      <c r="AJ1" s="14" t="s">
        <v>34</v>
      </c>
      <c r="AK1" s="14" t="s">
        <v>35</v>
      </c>
      <c r="AL1" s="14" t="s">
        <v>36</v>
      </c>
      <c r="AM1" s="14" t="s">
        <v>37</v>
      </c>
      <c r="AN1" s="14" t="s">
        <v>38</v>
      </c>
      <c r="AO1" s="14" t="s">
        <v>39</v>
      </c>
      <c r="AP1" s="14" t="s">
        <v>40</v>
      </c>
      <c r="AQ1" s="14" t="s">
        <v>41</v>
      </c>
      <c r="AR1" s="14" t="s">
        <v>42</v>
      </c>
      <c r="AS1" s="14" t="s">
        <v>43</v>
      </c>
      <c r="AT1" s="14" t="s">
        <v>44</v>
      </c>
      <c r="AU1" s="14" t="s">
        <v>45</v>
      </c>
      <c r="AV1" s="14" t="s">
        <v>46</v>
      </c>
      <c r="AW1" s="27" t="s">
        <v>47</v>
      </c>
      <c r="AX1" s="27" t="s">
        <v>48</v>
      </c>
      <c r="AY1" s="27" t="s">
        <v>49</v>
      </c>
      <c r="AZ1" s="14" t="s">
        <v>50</v>
      </c>
      <c r="BA1" s="14" t="s">
        <v>51</v>
      </c>
      <c r="BB1" s="14" t="s">
        <v>52</v>
      </c>
      <c r="BC1" s="14" t="s">
        <v>53</v>
      </c>
      <c r="BD1" s="14" t="s">
        <v>54</v>
      </c>
      <c r="BE1" s="14" t="s">
        <v>56</v>
      </c>
    </row>
    <row r="2" spans="1:57" ht="17.100000000000001" customHeight="1" x14ac:dyDescent="0.3">
      <c r="A2" t="s">
        <v>61</v>
      </c>
      <c r="B2" s="2" t="str">
        <f>[1]DATA!B2</f>
        <v>Anheuser-Busch InBev SA/NV</v>
      </c>
      <c r="C2" s="3">
        <f>[1]DATA!C2</f>
        <v>4.9793754479382696E-2</v>
      </c>
      <c r="D2" s="3">
        <f>[1]DATA!D2</f>
        <v>0.38410877798011561</v>
      </c>
      <c r="E2" s="3">
        <f>[1]DATA!E2</f>
        <v>0.39220158622251466</v>
      </c>
      <c r="F2" s="3">
        <f>[1]DATA!F2</f>
        <v>0.10349583457212251</v>
      </c>
      <c r="G2" s="3">
        <f>[1]DATA!G2</f>
        <v>0.75155788966760895</v>
      </c>
      <c r="H2" s="3">
        <f>[1]DATA!H2</f>
        <v>3.4993343593495735E-2</v>
      </c>
      <c r="I2" s="16">
        <f>[1]DATA!I2</f>
        <v>3.8713993754158169</v>
      </c>
      <c r="J2" s="3">
        <f>[1]DATA!J2</f>
        <v>0.11709694284641103</v>
      </c>
      <c r="K2" s="3">
        <f>[1]DATA!K2</f>
        <v>0.33883323512080143</v>
      </c>
      <c r="L2" s="3">
        <f>[1]DATA!L2</f>
        <v>0.34814629761251914</v>
      </c>
      <c r="M2" s="4">
        <f>[1]DATA!M2</f>
        <v>8.8990365337918473E-2</v>
      </c>
      <c r="N2" s="5">
        <f>[1]DATA!N2</f>
        <v>0.7485024059707357</v>
      </c>
      <c r="O2" s="4">
        <f>[1]DATA!O2</f>
        <v>3.7500818114800265E-2</v>
      </c>
      <c r="P2" s="16">
        <f>[1]DATA!P2</f>
        <v>4.3005837123058077</v>
      </c>
      <c r="Q2" s="6">
        <f>[1]DATA!Q2</f>
        <v>3</v>
      </c>
      <c r="R2" s="6">
        <f>[1]DATA!R2</f>
        <v>2</v>
      </c>
      <c r="S2" s="6">
        <f>[1]DATA!S2</f>
        <v>2</v>
      </c>
      <c r="T2" s="6">
        <f>[1]DATA!T2</f>
        <v>2</v>
      </c>
      <c r="U2" s="6">
        <f>[1]DATA!U2</f>
        <v>1</v>
      </c>
      <c r="V2" s="6">
        <f>[1]DATA!V2</f>
        <v>3</v>
      </c>
      <c r="W2" s="6">
        <f>[1]DATA!W2</f>
        <v>1</v>
      </c>
      <c r="X2" s="6">
        <f>[1]DATA!X2</f>
        <v>1</v>
      </c>
      <c r="Y2" s="6">
        <f>[1]DATA!Y2</f>
        <v>0</v>
      </c>
      <c r="Z2" s="6">
        <f>[1]DATA!Z2</f>
        <v>1</v>
      </c>
      <c r="AA2" s="6">
        <f>[1]DATA!AA2</f>
        <v>1</v>
      </c>
      <c r="AB2" s="6">
        <f>[1]DATA!AB2</f>
        <v>3</v>
      </c>
      <c r="AC2" s="6">
        <f>[1]DATA!AC2</f>
        <v>1</v>
      </c>
      <c r="AD2" s="6" t="str">
        <f>[1]DATA!AD2</f>
        <v>Stalwart</v>
      </c>
      <c r="AE2" s="6" t="str">
        <f>[1]DATA!AE2</f>
        <v>Good</v>
      </c>
      <c r="AF2" s="6" t="str">
        <f>[1]DATA!AF2</f>
        <v>BELGIUM</v>
      </c>
      <c r="AG2" s="6" t="str">
        <f>[1]DATA!AG2</f>
        <v>Consumer Staples</v>
      </c>
      <c r="AH2" s="6" t="str">
        <f>[1]DATA!AH2</f>
        <v>Beverages</v>
      </c>
      <c r="AI2" s="6" t="str">
        <f>[1]DATA!AI2</f>
        <v>Food, Beverage &amp; Tobacco</v>
      </c>
      <c r="AJ2" s="6" t="str">
        <f>[1]DATA!AJ2</f>
        <v>Good</v>
      </c>
      <c r="AK2" s="6" t="str">
        <f>[1]DATA!AK2</f>
        <v>High</v>
      </c>
      <c r="AL2" s="6" t="str">
        <f>[1]DATA!AL2</f>
        <v>Intangible Assets/Brands</v>
      </c>
      <c r="AM2" s="6" t="str">
        <f>[1]DATA!AM2</f>
        <v>Economies of Scale</v>
      </c>
      <c r="AN2" s="6">
        <f>[1]DATA!AN2</f>
        <v>0</v>
      </c>
      <c r="AO2" s="6" t="str">
        <f>[1]DATA!AO2</f>
        <v>Narrow</v>
      </c>
      <c r="AP2" s="6" t="str">
        <f>[1]DATA!AP2</f>
        <v>Narrowing</v>
      </c>
      <c r="AQ2" s="6" t="str">
        <f>[1]DATA!AQ2</f>
        <v>Slow</v>
      </c>
      <c r="AR2" s="6">
        <f>[1]DATA!AR2</f>
        <v>0.5</v>
      </c>
      <c r="AS2" s="6">
        <f>[1]DATA!AS2</f>
        <v>16</v>
      </c>
      <c r="AT2" s="6">
        <f>[1]DATA!AT2</f>
        <v>40</v>
      </c>
      <c r="AU2" s="6">
        <f>[1]DATA!AU2</f>
        <v>45</v>
      </c>
      <c r="AV2" s="6" t="str">
        <f>[1]DATA!AV2</f>
        <v>Tactical</v>
      </c>
      <c r="AW2" s="28">
        <f>[1]DATA!AW2</f>
        <v>20</v>
      </c>
      <c r="AX2" s="28">
        <f>[1]DATA!AX2</f>
        <v>13.333333333333334</v>
      </c>
      <c r="AY2" s="28">
        <f>[1]DATA!AY2</f>
        <v>40</v>
      </c>
      <c r="AZ2" s="6">
        <f>[1]DATA!AZ2</f>
        <v>3</v>
      </c>
      <c r="BA2" s="7" t="str">
        <f>[1]DATA!BA2</f>
        <v>Empresa líder del sector de las cervezas con marcas de alto prestigio en África y América. Por el otro lado la empresa tiene mucha deuda y las cervezas artesanas han ido ganando espacio en el mercado lo cual ha elevado su precio pero tambien aumentado la competencia</v>
      </c>
      <c r="BB2" s="8">
        <f>[1]DATA!BB2</f>
        <v>0</v>
      </c>
      <c r="BC2" s="8">
        <f>[1]DATA!BC2</f>
        <v>0</v>
      </c>
      <c r="BD2" s="10">
        <f>[1]DATA!BD2</f>
        <v>44643</v>
      </c>
      <c r="BE2" s="15">
        <f>[1]DATA!BE2</f>
        <v>4.7495682210708114</v>
      </c>
    </row>
    <row r="3" spans="1:57" ht="17.100000000000001" customHeight="1" x14ac:dyDescent="0.3">
      <c r="A3" s="2" t="s">
        <v>62</v>
      </c>
      <c r="B3" s="2" t="str">
        <f>[2]DATA!B2</f>
        <v>ACS Actividades de Construccion y Servicios SA</v>
      </c>
      <c r="C3" s="3">
        <f>[2]DATA!C2</f>
        <v>3.0310158019307316E-2</v>
      </c>
      <c r="D3" s="3">
        <f>[2]DATA!D2</f>
        <v>6.1675602092929903E-2</v>
      </c>
      <c r="E3" s="3">
        <f>[2]DATA!E2</f>
        <v>0.21783102638208529</v>
      </c>
      <c r="F3" s="3">
        <f>[2]DATA!F2</f>
        <v>0.14490633873344966</v>
      </c>
      <c r="G3" s="3">
        <f>[2]DATA!G2</f>
        <v>8.6234571185744929E-2</v>
      </c>
      <c r="H3" s="3">
        <f>[2]DATA!H2</f>
        <v>0</v>
      </c>
      <c r="I3" s="16">
        <f>[2]DATA!I2</f>
        <v>1.5545871847132697</v>
      </c>
      <c r="J3" s="3">
        <f>[2]DATA!J2</f>
        <v>-0.10529156628924985</v>
      </c>
      <c r="K3" s="3">
        <f>[2]DATA!K2</f>
        <v>3.1168157086643878E-2</v>
      </c>
      <c r="L3" s="3">
        <f>[2]DATA!L2</f>
        <v>3.0944219694775451E-2</v>
      </c>
      <c r="M3" s="4">
        <f>[2]DATA!M2</f>
        <v>1.7840339477915156E-2</v>
      </c>
      <c r="N3" s="5">
        <f>[2]DATA!N2</f>
        <v>7.2092106601824621E-2</v>
      </c>
      <c r="O3" s="4">
        <f>[2]DATA!O2</f>
        <v>0</v>
      </c>
      <c r="P3" s="16">
        <f>[2]DATA!P2</f>
        <v>2.2821082656141365</v>
      </c>
      <c r="Q3" s="6">
        <f>[2]DATA!Q2</f>
        <v>1</v>
      </c>
      <c r="R3" s="6">
        <f>[2]DATA!R2</f>
        <v>0</v>
      </c>
      <c r="S3" s="6">
        <f>[2]DATA!S2</f>
        <v>0</v>
      </c>
      <c r="T3" s="6">
        <f>[2]DATA!T2</f>
        <v>1</v>
      </c>
      <c r="U3" s="6">
        <f>[2]DATA!U2</f>
        <v>0</v>
      </c>
      <c r="V3" s="6">
        <f>[2]DATA!V2</f>
        <v>1</v>
      </c>
      <c r="W3" s="6">
        <f>[2]DATA!W2</f>
        <v>1</v>
      </c>
      <c r="X3" s="6">
        <f>[2]DATA!X2</f>
        <v>2</v>
      </c>
      <c r="Y3" s="6">
        <f>[2]DATA!Y2</f>
        <v>1</v>
      </c>
      <c r="Z3" s="6">
        <f>[2]DATA!Z2</f>
        <v>2</v>
      </c>
      <c r="AA3" s="6">
        <f>[2]DATA!AA2</f>
        <v>2</v>
      </c>
      <c r="AB3" s="6">
        <f>[2]DATA!AB2</f>
        <v>1</v>
      </c>
      <c r="AC3" s="6">
        <f>[2]DATA!AC2</f>
        <v>2</v>
      </c>
      <c r="AD3" s="6" t="str">
        <f>[2]DATA!AD2</f>
        <v>Cyclical</v>
      </c>
      <c r="AE3" s="6" t="str">
        <f>[2]DATA!AE2</f>
        <v>Regular</v>
      </c>
      <c r="AF3" s="6" t="str">
        <f>[2]DATA!AF2</f>
        <v>SPAIN</v>
      </c>
      <c r="AG3" s="6" t="str">
        <f>[2]DATA!AG2</f>
        <v>Industrials</v>
      </c>
      <c r="AH3" s="6" t="str">
        <f>[2]DATA!AH2</f>
        <v>Construction &amp; Engineering</v>
      </c>
      <c r="AI3" s="6" t="str">
        <f>[2]DATA!AI2</f>
        <v>Capital Goods</v>
      </c>
      <c r="AJ3" s="6" t="str">
        <f>[2]DATA!AJ2</f>
        <v>Weak</v>
      </c>
      <c r="AK3" s="6" t="str">
        <f>[2]DATA!AK2</f>
        <v>Medium</v>
      </c>
      <c r="AL3" s="6" t="str">
        <f>[2]DATA!AL2</f>
        <v>Economies of Scale</v>
      </c>
      <c r="AM3" s="6">
        <f>[2]DATA!AM2</f>
        <v>0</v>
      </c>
      <c r="AN3" s="6">
        <f>[2]DATA!AN2</f>
        <v>0</v>
      </c>
      <c r="AO3" s="6" t="str">
        <f>[2]DATA!AO2</f>
        <v>Narrow</v>
      </c>
      <c r="AP3" s="6" t="str">
        <f>[2]DATA!AP2</f>
        <v>Static</v>
      </c>
      <c r="AQ3" s="6" t="str">
        <f>[2]DATA!AQ2</f>
        <v>No</v>
      </c>
      <c r="AR3" s="6">
        <f>[2]DATA!AR2</f>
        <v>0.3</v>
      </c>
      <c r="AS3" s="6">
        <f>[2]DATA!AS2</f>
        <v>12</v>
      </c>
      <c r="AT3" s="6">
        <f>[2]DATA!AT2</f>
        <v>23</v>
      </c>
      <c r="AU3" s="6">
        <f>[2]DATA!AU2</f>
        <v>30</v>
      </c>
      <c r="AV3" s="6" t="str">
        <f>[2]DATA!AV2</f>
        <v>Tactical</v>
      </c>
      <c r="AW3" s="28">
        <f>[2]DATA!AW2</f>
        <v>11.5</v>
      </c>
      <c r="AX3" s="28">
        <f>[2]DATA!AX2</f>
        <v>7.666666666666667</v>
      </c>
      <c r="AY3" s="28">
        <f>[2]DATA!AY2</f>
        <v>23</v>
      </c>
      <c r="AZ3" s="6">
        <f>[2]DATA!AZ2</f>
        <v>2</v>
      </c>
      <c r="BA3" s="7" t="str">
        <f>[2]DATA!BA2</f>
        <v>Compañía de baja calidad, con ciclicidad ligada a la construcción, bien gestionada y que goza de cierta ventaja competitiva para atacar proyectos grandes por su escala global. En ventas tenemos una estimación más certera por el backlog existente y aproximamos a 30B para los años siguientes. Valoramos a PER 12 por baja calidad y crecimiento y estimamos un margen neto del 2-2.5%, lo que nos da una valoración de 7-9B, que se corresponde con 23-30 euros por acción.</v>
      </c>
      <c r="BB3" s="8">
        <f>[2]DATA!BB2</f>
        <v>0</v>
      </c>
      <c r="BC3" s="8">
        <f>[2]DATA!BC2</f>
        <v>0</v>
      </c>
      <c r="BD3" s="10">
        <f>[2]DATA!BD2</f>
        <v>44517</v>
      </c>
      <c r="BE3" s="15">
        <f>[2]DATA!BE2</f>
        <v>0</v>
      </c>
    </row>
    <row r="4" spans="1:57" ht="17.100000000000001" customHeight="1" x14ac:dyDescent="0.3">
      <c r="A4" s="9" t="s">
        <v>63</v>
      </c>
      <c r="B4" s="9" t="str">
        <f>[3]DATA!B2</f>
        <v>Koninklijke Ahold Delhaize NV</v>
      </c>
      <c r="C4" s="3">
        <f>[3]DATA!C2</f>
        <v>0.10310831821724396</v>
      </c>
      <c r="D4" s="3">
        <f>[3]DATA!D2</f>
        <v>7.5647191306685652E-2</v>
      </c>
      <c r="E4" s="3">
        <f>[3]DATA!E2</f>
        <v>0.19202898550724637</v>
      </c>
      <c r="F4" s="3">
        <f>[3]DATA!F2</f>
        <v>0.1371577146267057</v>
      </c>
      <c r="G4" s="3">
        <f>[3]DATA!G2</f>
        <v>0.17944451188132721</v>
      </c>
      <c r="H4" s="3">
        <f>[3]DATA!H2</f>
        <v>4.5506177547035967E-2</v>
      </c>
      <c r="I4" s="16">
        <f>[3]DATA!I2</f>
        <v>1.079830709618536</v>
      </c>
      <c r="J4" s="3">
        <f>[3]DATA!J2</f>
        <v>1.1587609553756595E-2</v>
      </c>
      <c r="K4" s="3">
        <f>[3]DATA!K2</f>
        <v>8.3834869909128182E-2</v>
      </c>
      <c r="L4" s="3">
        <f>[3]DATA!L2</f>
        <v>0.16806256306760847</v>
      </c>
      <c r="M4" s="4">
        <f>[3]DATA!M2</f>
        <v>0.12129929718509887</v>
      </c>
      <c r="N4" s="5">
        <f>[3]DATA!N2</f>
        <v>0.36090462556801767</v>
      </c>
      <c r="O4" s="4">
        <f>[3]DATA!O2</f>
        <v>2.8614898472701739E-2</v>
      </c>
      <c r="P4" s="16">
        <f>[3]DATA!P2</f>
        <v>2.167876301672452</v>
      </c>
      <c r="Q4" s="6">
        <f>[3]DATA!Q2</f>
        <v>2</v>
      </c>
      <c r="R4" s="6">
        <f>[3]DATA!R2</f>
        <v>1</v>
      </c>
      <c r="S4" s="6">
        <f>[3]DATA!S2</f>
        <v>1</v>
      </c>
      <c r="T4" s="6">
        <f>[3]DATA!T2</f>
        <v>2</v>
      </c>
      <c r="U4" s="6">
        <f>[3]DATA!U2</f>
        <v>1</v>
      </c>
      <c r="V4" s="6">
        <f>[3]DATA!V2</f>
        <v>3</v>
      </c>
      <c r="W4" s="6">
        <f>[3]DATA!W2</f>
        <v>2</v>
      </c>
      <c r="X4" s="6">
        <f>[3]DATA!X2</f>
        <v>1</v>
      </c>
      <c r="Y4" s="6">
        <f>[3]DATA!Y2</f>
        <v>1</v>
      </c>
      <c r="Z4" s="6">
        <f>[3]DATA!Z2</f>
        <v>2</v>
      </c>
      <c r="AA4" s="6">
        <f>[3]DATA!AA2</f>
        <v>1</v>
      </c>
      <c r="AB4" s="6">
        <f>[3]DATA!AB2</f>
        <v>3</v>
      </c>
      <c r="AC4" s="6">
        <f>[3]DATA!AC2</f>
        <v>2</v>
      </c>
      <c r="AD4" s="6" t="str">
        <f>[3]DATA!AD2</f>
        <v>Stalwart</v>
      </c>
      <c r="AE4" s="6" t="str">
        <f>[3]DATA!AE2</f>
        <v>Good</v>
      </c>
      <c r="AF4" s="6" t="str">
        <f>[3]DATA!AF2</f>
        <v>NETHERLANDS</v>
      </c>
      <c r="AG4" s="6" t="str">
        <f>[3]DATA!AG2</f>
        <v>Consumer Staples</v>
      </c>
      <c r="AH4" s="6" t="str">
        <f>[3]DATA!AH2</f>
        <v>Food &amp; Staples Retailing</v>
      </c>
      <c r="AI4" s="6" t="str">
        <f>[3]DATA!AI2</f>
        <v>Food &amp; Staples Retailing</v>
      </c>
      <c r="AJ4" s="6" t="str">
        <f>[3]DATA!AJ2</f>
        <v>Strongest</v>
      </c>
      <c r="AK4" s="6" t="str">
        <f>[3]DATA!AK2</f>
        <v>Low</v>
      </c>
      <c r="AL4" s="6" t="str">
        <f>[3]DATA!AL2</f>
        <v>Location</v>
      </c>
      <c r="AM4" s="6" t="str">
        <f>[3]DATA!AM2</f>
        <v>Economies of Scale</v>
      </c>
      <c r="AN4" s="6">
        <f>[3]DATA!AN2</f>
        <v>0</v>
      </c>
      <c r="AO4" s="6" t="str">
        <f>[3]DATA!AO2</f>
        <v>Narrow</v>
      </c>
      <c r="AP4" s="6" t="str">
        <f>[3]DATA!AP2</f>
        <v>Static</v>
      </c>
      <c r="AQ4" s="6" t="str">
        <f>[3]DATA!AQ2</f>
        <v>Slow</v>
      </c>
      <c r="AR4" s="6">
        <f>[3]DATA!AR2</f>
        <v>0.5</v>
      </c>
      <c r="AS4" s="6">
        <f>[3]DATA!AS2</f>
        <v>16</v>
      </c>
      <c r="AT4" s="6">
        <f>[3]DATA!AT2</f>
        <v>40</v>
      </c>
      <c r="AU4" s="6">
        <f>[3]DATA!AU2</f>
        <v>45</v>
      </c>
      <c r="AV4" s="6" t="str">
        <f>[3]DATA!AV2</f>
        <v>Tactical</v>
      </c>
      <c r="AW4" s="28">
        <f>[3]DATA!AW2</f>
        <v>20</v>
      </c>
      <c r="AX4" s="28">
        <f>[3]DATA!AX2</f>
        <v>13.333333333333334</v>
      </c>
      <c r="AY4" s="28">
        <f>[3]DATA!AY2</f>
        <v>40</v>
      </c>
      <c r="AZ4" s="6">
        <f>[3]DATA!AZ2</f>
        <v>1</v>
      </c>
      <c r="BA4" s="7" t="str">
        <f>[3]DATA!BA2</f>
        <v>Normalizamos 80-85B ventas para 2024 con un margen neto del 3% y FCF conversion del 110%. Valorando a x16 sin prima por calidad o crecimiento tenemos una valoración de 40-45B (40-45 EUR/share).</v>
      </c>
      <c r="BB4" s="8">
        <f>[3]DATA!BB2</f>
        <v>0</v>
      </c>
      <c r="BC4" s="8">
        <f>[3]DATA!BC2</f>
        <v>0</v>
      </c>
      <c r="BD4" s="10">
        <f>[3]DATA!BD2</f>
        <v>44623</v>
      </c>
      <c r="BE4" s="15">
        <f>[3]DATA!BE2</f>
        <v>2.6</v>
      </c>
    </row>
    <row r="5" spans="1:57" ht="17.100000000000001" customHeight="1" x14ac:dyDescent="0.3">
      <c r="A5" s="9" t="s">
        <v>64</v>
      </c>
      <c r="B5" s="9" t="str">
        <f>[4]DATA!B2</f>
        <v>Aena SME SA</v>
      </c>
      <c r="C5" s="3">
        <f>[4]DATA!C2</f>
        <v>1.4012681244981846E-2</v>
      </c>
      <c r="D5" s="3">
        <f>[4]DATA!D2</f>
        <v>0.54267084560563728</v>
      </c>
      <c r="E5" s="3">
        <f>[4]DATA!E2</f>
        <v>7.726925130753419E-2</v>
      </c>
      <c r="F5" s="3">
        <f>[4]DATA!F2</f>
        <v>7.7261837279669843E-2</v>
      </c>
      <c r="G5" s="3">
        <f>[4]DATA!G2</f>
        <v>0.56417973381946018</v>
      </c>
      <c r="H5" s="3">
        <f>[4]DATA!H2</f>
        <v>0</v>
      </c>
      <c r="I5" s="16">
        <f>[4]DATA!I2</f>
        <v>6.162641427850037</v>
      </c>
      <c r="J5" s="3">
        <f>[4]DATA!J2</f>
        <v>-0.50540806095625568</v>
      </c>
      <c r="K5" s="3">
        <f>[4]DATA!K2</f>
        <v>0.37363993790819899</v>
      </c>
      <c r="L5" s="3">
        <f>[4]DATA!L2</f>
        <v>1.6520499601536118E-3</v>
      </c>
      <c r="M5" s="4">
        <f>[4]DATA!M2</f>
        <v>1.6518138071689116E-3</v>
      </c>
      <c r="N5" s="5">
        <f>[4]DATA!N2</f>
        <v>0.44893860406105146</v>
      </c>
      <c r="O5" s="4">
        <f>[4]DATA!O2</f>
        <v>0</v>
      </c>
      <c r="P5" s="16">
        <f>[4]DATA!P2</f>
        <v>8.486380726498048</v>
      </c>
      <c r="Q5" s="6">
        <f>[4]DATA!Q2</f>
        <v>2</v>
      </c>
      <c r="R5" s="6">
        <f>[4]DATA!R2</f>
        <v>2</v>
      </c>
      <c r="S5" s="6">
        <f>[4]DATA!S2</f>
        <v>2</v>
      </c>
      <c r="T5" s="6">
        <f>[4]DATA!T2</f>
        <v>1</v>
      </c>
      <c r="U5" s="6">
        <f>[4]DATA!U2</f>
        <v>1</v>
      </c>
      <c r="V5" s="6">
        <f>[4]DATA!V2</f>
        <v>3</v>
      </c>
      <c r="W5" s="6">
        <f>[4]DATA!W2</f>
        <v>2</v>
      </c>
      <c r="X5" s="6">
        <f>[4]DATA!X2</f>
        <v>1</v>
      </c>
      <c r="Y5" s="6">
        <f>[4]DATA!Y2</f>
        <v>1</v>
      </c>
      <c r="Z5" s="6">
        <f>[4]DATA!Z2</f>
        <v>1</v>
      </c>
      <c r="AA5" s="6">
        <f>[4]DATA!AA2</f>
        <v>2</v>
      </c>
      <c r="AB5" s="6">
        <f>[4]DATA!AB2</f>
        <v>3</v>
      </c>
      <c r="AC5" s="6">
        <f>[4]DATA!AC2</f>
        <v>1</v>
      </c>
      <c r="AD5" s="6" t="str">
        <f>[4]DATA!AD2</f>
        <v>Asset Plays</v>
      </c>
      <c r="AE5" s="6" t="str">
        <f>[4]DATA!AE2</f>
        <v>Regular</v>
      </c>
      <c r="AF5" s="6" t="str">
        <f>[4]DATA!AF2</f>
        <v>SPAIN</v>
      </c>
      <c r="AG5" s="6" t="str">
        <f>[4]DATA!AG2</f>
        <v>Industrials</v>
      </c>
      <c r="AH5" s="6" t="str">
        <f>[4]DATA!AH2</f>
        <v>Transportation Infrastructure</v>
      </c>
      <c r="AI5" s="6" t="str">
        <f>[4]DATA!AI2</f>
        <v>Transportation</v>
      </c>
      <c r="AJ5" s="6" t="str">
        <f>[4]DATA!AJ2</f>
        <v>Weak</v>
      </c>
      <c r="AK5" s="6" t="str">
        <f>[4]DATA!AK2</f>
        <v>Medium</v>
      </c>
      <c r="AL5" s="6" t="str">
        <f>[4]DATA!AL2</f>
        <v>Unique Assets</v>
      </c>
      <c r="AM5" s="6" t="str">
        <f>[4]DATA!AM2</f>
        <v>Intangible Assets/Licences</v>
      </c>
      <c r="AN5" s="6">
        <f>[4]DATA!AN2</f>
        <v>0</v>
      </c>
      <c r="AO5" s="6" t="str">
        <f>[4]DATA!AO2</f>
        <v>Narrow</v>
      </c>
      <c r="AP5" s="6" t="str">
        <f>[4]DATA!AP2</f>
        <v>Static</v>
      </c>
      <c r="AQ5" s="6" t="str">
        <f>[4]DATA!AQ2</f>
        <v>Slow</v>
      </c>
      <c r="AR5" s="6">
        <f>[4]DATA!AR2</f>
        <v>6</v>
      </c>
      <c r="AS5" s="6">
        <f>[4]DATA!AS2</f>
        <v>18</v>
      </c>
      <c r="AT5" s="6">
        <f>[4]DATA!AT2</f>
        <v>160</v>
      </c>
      <c r="AU5" s="6">
        <f>[4]DATA!AU2</f>
        <v>180</v>
      </c>
      <c r="AV5" s="6" t="str">
        <f>[4]DATA!AV2</f>
        <v>Tactical</v>
      </c>
      <c r="AW5" s="28">
        <f>[4]DATA!AW2</f>
        <v>80</v>
      </c>
      <c r="AX5" s="28">
        <f>[4]DATA!AX2</f>
        <v>53.333333333333336</v>
      </c>
      <c r="AY5" s="28">
        <f>[4]DATA!AY2</f>
        <v>160</v>
      </c>
      <c r="AZ5" s="6">
        <f>[4]DATA!AZ2</f>
        <v>0</v>
      </c>
      <c r="BA5" s="7" t="str">
        <f>[4]DATA!BA2</f>
        <v>Empresa dedicada principalmente a la explotación de aeropuertos. Sus actividades se dividen en cuatro segmentos: Aeropuertos, Comercial, así como servicios bancarios y publicidad y Servicios fuera de la terminal e internacional. Este último comprende las operaciones de la filial de la empresa que invierte en otros propietarios de aeropuertos principalmente en México, Colombia y el Reino Unido. Las ventas normalizadas suponen 4,500M que multiplicadas por el margen normalizado del 32% y por el cash conversion rate del 1,2 alcanza los 1700. El FCF estaria por tanto entre los 1600 y 1800 que por un multiplo estandar de 15 daria una valoración de entre 160 y 180</v>
      </c>
      <c r="BB5" s="8">
        <f>[4]DATA!BB2</f>
        <v>0</v>
      </c>
      <c r="BC5" s="8">
        <f>[4]DATA!BC2</f>
        <v>0</v>
      </c>
      <c r="BD5" s="10">
        <f>[4]DATA!BD2</f>
        <v>44573</v>
      </c>
      <c r="BE5" s="15">
        <f>[4]DATA!BE2</f>
        <v>0</v>
      </c>
    </row>
    <row r="6" spans="1:57" ht="17.100000000000001" customHeight="1" x14ac:dyDescent="0.3">
      <c r="A6" s="9" t="s">
        <v>65</v>
      </c>
      <c r="B6" s="9" t="str">
        <f>[5]DATA!B2</f>
        <v>Agile Content SA</v>
      </c>
      <c r="C6" s="3" t="e">
        <f>[5]DATA!C2</f>
        <v>#VALUE!</v>
      </c>
      <c r="D6" s="3">
        <f>[5]DATA!D2</f>
        <v>0.16377654831845068</v>
      </c>
      <c r="E6" s="3" t="e">
        <f>[5]DATA!E2</f>
        <v>#VALUE!</v>
      </c>
      <c r="F6" s="3" t="e">
        <f>[5]DATA!F2</f>
        <v>#VALUE!</v>
      </c>
      <c r="G6" s="3" t="e">
        <f>[5]DATA!G2</f>
        <v>#VALUE!</v>
      </c>
      <c r="H6" s="3" t="e">
        <f>[5]DATA!H2</f>
        <v>#VALUE!</v>
      </c>
      <c r="I6" s="16" t="e">
        <f>[5]DATA!I2</f>
        <v>#VALUE!</v>
      </c>
      <c r="J6" s="3">
        <f>[5]DATA!J2</f>
        <v>0.8579551318967451</v>
      </c>
      <c r="K6" s="3">
        <f>[5]DATA!K2</f>
        <v>0.10222075563380388</v>
      </c>
      <c r="L6" s="3">
        <f>[5]DATA!L2</f>
        <v>-5.0713557974065147E-2</v>
      </c>
      <c r="M6" s="4">
        <f>[5]DATA!M2</f>
        <v>-3.5769909791483465E-2</v>
      </c>
      <c r="N6" s="5">
        <f>[5]DATA!N2</f>
        <v>0.10053157298940968</v>
      </c>
      <c r="O6" s="4">
        <f>[5]DATA!O2</f>
        <v>0</v>
      </c>
      <c r="P6" s="16">
        <f>[5]DATA!P2</f>
        <v>2.8448437254432228</v>
      </c>
      <c r="Q6" s="6">
        <f>[5]DATA!Q2</f>
        <v>3</v>
      </c>
      <c r="R6" s="6">
        <f>[5]DATA!R2</f>
        <v>3</v>
      </c>
      <c r="S6" s="6">
        <f>[5]DATA!S2</f>
        <v>1</v>
      </c>
      <c r="T6" s="6">
        <f>[5]DATA!T2</f>
        <v>1</v>
      </c>
      <c r="U6" s="6">
        <f>[5]DATA!U2</f>
        <v>1</v>
      </c>
      <c r="V6" s="6">
        <f>[5]DATA!V2</f>
        <v>1</v>
      </c>
      <c r="W6" s="6">
        <f>[5]DATA!W2</f>
        <v>1</v>
      </c>
      <c r="X6" s="6">
        <f>[5]DATA!X2</f>
        <v>0</v>
      </c>
      <c r="Y6" s="6">
        <f>[5]DATA!Y2</f>
        <v>2</v>
      </c>
      <c r="Z6" s="6">
        <f>[5]DATA!Z2</f>
        <v>2</v>
      </c>
      <c r="AA6" s="6">
        <f>[5]DATA!AA2</f>
        <v>2</v>
      </c>
      <c r="AB6" s="6">
        <f>[5]DATA!AB2</f>
        <v>2</v>
      </c>
      <c r="AC6" s="6">
        <f>[5]DATA!AC2</f>
        <v>1</v>
      </c>
      <c r="AD6" s="6" t="str">
        <f>[5]DATA!AD2</f>
        <v>Asset Plays</v>
      </c>
      <c r="AE6" s="6" t="str">
        <f>[5]DATA!AE2</f>
        <v>Regular</v>
      </c>
      <c r="AF6" s="6" t="str">
        <f>[5]DATA!AF2</f>
        <v>SPAIN</v>
      </c>
      <c r="AG6" s="6" t="str">
        <f>[5]DATA!AG2</f>
        <v>Information Technology</v>
      </c>
      <c r="AH6" s="6" t="str">
        <f>[5]DATA!AH2</f>
        <v>Software</v>
      </c>
      <c r="AI6" s="6" t="str">
        <f>[5]DATA!AI2</f>
        <v>Software &amp; Services</v>
      </c>
      <c r="AJ6" s="6" t="str">
        <f>[5]DATA!AJ2</f>
        <v>Weak</v>
      </c>
      <c r="AK6" s="6" t="str">
        <f>[5]DATA!AK2</f>
        <v>Medium</v>
      </c>
      <c r="AL6" s="6" t="str">
        <f>[5]DATA!AL2</f>
        <v>Economies of Scale</v>
      </c>
      <c r="AM6" s="6" t="str">
        <f>[5]DATA!AM2</f>
        <v>Switching Costs</v>
      </c>
      <c r="AN6" s="6">
        <f>[5]DATA!AN2</f>
        <v>0</v>
      </c>
      <c r="AO6" s="6" t="str">
        <f>[5]DATA!AO2</f>
        <v>Narrow</v>
      </c>
      <c r="AP6" s="6" t="str">
        <f>[5]DATA!AP2</f>
        <v>Static</v>
      </c>
      <c r="AQ6" s="6" t="str">
        <f>[5]DATA!AQ2</f>
        <v>Fast</v>
      </c>
      <c r="AR6" s="6">
        <f>[5]DATA!AR2</f>
        <v>0.56000000000000005</v>
      </c>
      <c r="AS6" s="6">
        <f>[5]DATA!AS2</f>
        <v>16</v>
      </c>
      <c r="AT6" s="6">
        <f>[5]DATA!AT2</f>
        <v>4.3</v>
      </c>
      <c r="AU6" s="6">
        <f>[5]DATA!AU2</f>
        <v>5.69</v>
      </c>
      <c r="AV6" s="6" t="str">
        <f>[5]DATA!AV2</f>
        <v>Tactical</v>
      </c>
      <c r="AW6" s="28">
        <f>[5]DATA!AW2</f>
        <v>2.15</v>
      </c>
      <c r="AX6" s="28">
        <f>[5]DATA!AX2</f>
        <v>1.4333333333333333</v>
      </c>
      <c r="AY6" s="28">
        <f>[5]DATA!AY2</f>
        <v>4.3</v>
      </c>
      <c r="AZ6" s="6">
        <f>[5]DATA!AZ2</f>
        <v>1</v>
      </c>
      <c r="BA6" s="7" t="str">
        <f>[5]DATA!BA2</f>
        <v>Empresa dedicada a ofrecer servicios a plataformas de streaming y telcos. Ofrece su plataforma como solo tecnologia a empresas con contenidos propios o con contenidos para telcos que necesitan una tele para añadir a sus paquetes. Con unas ventas normalizadas de 80 y un margen del 3% alcanzamos un net income de 2,4. El conversion rate sería de 3 llegando a un 7,2 de FCF. Con un multiplo de 16 por sus bajos margenes y por su crecimiento basado en ampliaciones de capital y nueva deuda llegamos a una valoracion de entre 4,3 y 5,7.</v>
      </c>
      <c r="BB6" s="8">
        <f>[5]DATA!BB2</f>
        <v>0</v>
      </c>
      <c r="BC6" s="8">
        <f>[5]DATA!BC2</f>
        <v>0</v>
      </c>
      <c r="BD6" s="10">
        <f>[5]DATA!BD2</f>
        <v>44623</v>
      </c>
      <c r="BE6" s="15">
        <f>[5]DATA!BE2</f>
        <v>0</v>
      </c>
    </row>
    <row r="7" spans="1:57" ht="17.100000000000001" customHeight="1" x14ac:dyDescent="0.3">
      <c r="A7" s="2" t="s">
        <v>66</v>
      </c>
      <c r="B7" s="2" t="str">
        <f>[6]DATA!B2</f>
        <v>Air Liquide SA</v>
      </c>
      <c r="C7" s="3">
        <f>[6]DATA!C2</f>
        <v>5.0009176780083257E-2</v>
      </c>
      <c r="D7" s="3">
        <f>[6]DATA!D2</f>
        <v>0.26040463602536923</v>
      </c>
      <c r="E7" s="3">
        <f>[6]DATA!E2</f>
        <v>0.20069563482911443</v>
      </c>
      <c r="F7" s="3">
        <f>[6]DATA!F2</f>
        <v>0.12254570048706333</v>
      </c>
      <c r="G7" s="3">
        <f>[6]DATA!G2</f>
        <v>0.38712425221163665</v>
      </c>
      <c r="H7" s="3">
        <f>[6]DATA!H2</f>
        <v>2.7573071534342602E-2</v>
      </c>
      <c r="I7" s="16">
        <f>[6]DATA!I2</f>
        <v>2.1063412524886358</v>
      </c>
      <c r="J7" s="3">
        <f>[6]DATA!J2</f>
        <v>0.13910530529357779</v>
      </c>
      <c r="K7" s="3">
        <f>[6]DATA!K2</f>
        <v>0.27138865557022129</v>
      </c>
      <c r="L7" s="3">
        <f>[6]DATA!L2</f>
        <v>0.20942231797680411</v>
      </c>
      <c r="M7" s="4">
        <f>[6]DATA!M2</f>
        <v>0.12287531122721729</v>
      </c>
      <c r="N7" s="5">
        <f>[6]DATA!N2</f>
        <v>0.36165936787147612</v>
      </c>
      <c r="O7" s="4">
        <f>[6]DATA!O2</f>
        <v>2.2607250084194987E-2</v>
      </c>
      <c r="P7" s="16">
        <f>[6]DATA!P2</f>
        <v>1.8726471702880243</v>
      </c>
      <c r="Q7" s="6">
        <f>[6]DATA!Q2</f>
        <v>3</v>
      </c>
      <c r="R7" s="6">
        <f>[6]DATA!R2</f>
        <v>1</v>
      </c>
      <c r="S7" s="6">
        <f>[6]DATA!S2</f>
        <v>1</v>
      </c>
      <c r="T7" s="6">
        <f>[6]DATA!T2</f>
        <v>3</v>
      </c>
      <c r="U7" s="6">
        <f>[6]DATA!U2</f>
        <v>1</v>
      </c>
      <c r="V7" s="6">
        <f>[6]DATA!V2</f>
        <v>1</v>
      </c>
      <c r="W7" s="6">
        <f>[6]DATA!W2</f>
        <v>1</v>
      </c>
      <c r="X7" s="6">
        <f>[6]DATA!X2</f>
        <v>2</v>
      </c>
      <c r="Y7" s="6">
        <f>[6]DATA!Y2</f>
        <v>1</v>
      </c>
      <c r="Z7" s="6">
        <f>[6]DATA!Z2</f>
        <v>2</v>
      </c>
      <c r="AA7" s="6">
        <f>[6]DATA!AA2</f>
        <v>2</v>
      </c>
      <c r="AB7" s="6">
        <f>[6]DATA!AB2</f>
        <v>1</v>
      </c>
      <c r="AC7" s="6">
        <f>[6]DATA!AC2</f>
        <v>2</v>
      </c>
      <c r="AD7" s="6" t="str">
        <f>[6]DATA!AD2</f>
        <v>Stalwart</v>
      </c>
      <c r="AE7" s="6" t="str">
        <f>[6]DATA!AE2</f>
        <v>Good</v>
      </c>
      <c r="AF7" s="6" t="str">
        <f>[6]DATA!AF2</f>
        <v>FRANCE</v>
      </c>
      <c r="AG7" s="6" t="str">
        <f>[6]DATA!AG2</f>
        <v>Materials</v>
      </c>
      <c r="AH7" s="6" t="str">
        <f>[6]DATA!AH2</f>
        <v>Chemicals</v>
      </c>
      <c r="AI7" s="6" t="str">
        <f>[6]DATA!AI2</f>
        <v>Materials</v>
      </c>
      <c r="AJ7" s="6" t="str">
        <f>[6]DATA!AJ2</f>
        <v>Good</v>
      </c>
      <c r="AK7" s="6" t="str">
        <f>[6]DATA!AK2</f>
        <v>Low</v>
      </c>
      <c r="AL7" s="6" t="str">
        <f>[6]DATA!AL2</f>
        <v>Switching Costs</v>
      </c>
      <c r="AM7" s="6">
        <f>[6]DATA!AM2</f>
        <v>0</v>
      </c>
      <c r="AN7" s="6">
        <f>[6]DATA!AN2</f>
        <v>0</v>
      </c>
      <c r="AO7" s="6" t="str">
        <f>[6]DATA!AO2</f>
        <v>Narrow</v>
      </c>
      <c r="AP7" s="6" t="str">
        <f>[6]DATA!AP2</f>
        <v>Static</v>
      </c>
      <c r="AQ7" s="6" t="str">
        <f>[6]DATA!AQ2</f>
        <v>Slow</v>
      </c>
      <c r="AR7" s="6">
        <f>[6]DATA!AR2</f>
        <v>2.5</v>
      </c>
      <c r="AS7" s="6">
        <f>[6]DATA!AS2</f>
        <v>25</v>
      </c>
      <c r="AT7" s="6">
        <f>[6]DATA!AT2</f>
        <v>130</v>
      </c>
      <c r="AU7" s="6">
        <f>[6]DATA!AU2</f>
        <v>165</v>
      </c>
      <c r="AV7" s="6" t="str">
        <f>[6]DATA!AV2</f>
        <v>Strategical</v>
      </c>
      <c r="AW7" s="28">
        <f>[6]DATA!AW2</f>
        <v>100</v>
      </c>
      <c r="AX7" s="28">
        <f>[6]DATA!AX2</f>
        <v>86.666666666666671</v>
      </c>
      <c r="AY7" s="28">
        <f>[6]DATA!AY2</f>
        <v>165</v>
      </c>
      <c r="AZ7" s="6">
        <f>[6]DATA!AZ2</f>
        <v>1</v>
      </c>
      <c r="BA7" s="7" t="str">
        <f>[6]DATA!BA2</f>
        <v>Normalizamos 33 B ventas, CFO margin 20-25%, variación WC=0, CapEx Man=DA, DA=10% ventas: FCF margin: 10-13%. Valoración x20 por calidad: 70-85B (130-165 EUR/acción).</v>
      </c>
      <c r="BB7" s="8">
        <f>[6]DATA!BB2</f>
        <v>0</v>
      </c>
      <c r="BC7" s="8">
        <f>[6]DATA!BC2</f>
        <v>0</v>
      </c>
      <c r="BD7" s="10">
        <f>[6]DATA!BD2</f>
        <v>44804</v>
      </c>
      <c r="BE7" s="15">
        <f>[6]DATA!BE2</f>
        <v>7.4</v>
      </c>
    </row>
    <row r="8" spans="1:57" ht="17.100000000000001" customHeight="1" x14ac:dyDescent="0.3">
      <c r="A8" s="2" t="s">
        <v>67</v>
      </c>
      <c r="B8" s="2" t="str">
        <f>[7]DATA!B2</f>
        <v>Airbus SE</v>
      </c>
      <c r="C8" s="3">
        <f>[7]DATA!C2</f>
        <v>-7.0526051790968192E-4</v>
      </c>
      <c r="D8" s="3">
        <f>[7]DATA!D2</f>
        <v>8.9516493672210581E-2</v>
      </c>
      <c r="E8" s="3">
        <f>[7]DATA!E2</f>
        <v>-0.24712324288983328</v>
      </c>
      <c r="F8" s="3">
        <f>[7]DATA!F2</f>
        <v>-2.7619656558275487</v>
      </c>
      <c r="G8" s="3">
        <f>[7]DATA!G2</f>
        <v>-9.6680597191670742E-2</v>
      </c>
      <c r="H8" s="3">
        <f>[7]DATA!H2</f>
        <v>4.7454128716612448E-2</v>
      </c>
      <c r="I8" s="16">
        <f>[7]DATA!I2</f>
        <v>-1.6715230689876002</v>
      </c>
      <c r="J8" s="3">
        <f>[7]DATA!J2</f>
        <v>4.4818881230966445E-2</v>
      </c>
      <c r="K8" s="3">
        <f>[7]DATA!K2</f>
        <v>0.1486126291971083</v>
      </c>
      <c r="L8" s="3">
        <f>[7]DATA!L2</f>
        <v>-0.72362278244631184</v>
      </c>
      <c r="M8" s="4">
        <f>[7]DATA!M2</f>
        <v>0.98083529199059849</v>
      </c>
      <c r="N8" s="5">
        <f>[7]DATA!N2</f>
        <v>-4.2065965389974369E-2</v>
      </c>
      <c r="O8" s="4">
        <f>[7]DATA!O2</f>
        <v>1.236597010252798E-2</v>
      </c>
      <c r="P8" s="16">
        <f>[7]DATA!P2</f>
        <v>-0.51032258064516134</v>
      </c>
      <c r="Q8" s="6">
        <f>[7]DATA!Q2</f>
        <v>1</v>
      </c>
      <c r="R8" s="6">
        <f>[7]DATA!R2</f>
        <v>1</v>
      </c>
      <c r="S8" s="6">
        <f>[7]DATA!S2</f>
        <v>1</v>
      </c>
      <c r="T8" s="6">
        <f>[7]DATA!T2</f>
        <v>1</v>
      </c>
      <c r="U8" s="6">
        <f>[7]DATA!U2</f>
        <v>1</v>
      </c>
      <c r="V8" s="6">
        <f>[7]DATA!V2</f>
        <v>3</v>
      </c>
      <c r="W8" s="6">
        <f>[7]DATA!W2</f>
        <v>2</v>
      </c>
      <c r="X8" s="6">
        <f>[7]DATA!X2</f>
        <v>3</v>
      </c>
      <c r="Y8" s="6">
        <f>[7]DATA!Y2</f>
        <v>2</v>
      </c>
      <c r="Z8" s="6">
        <f>[7]DATA!Z2</f>
        <v>2</v>
      </c>
      <c r="AA8" s="6">
        <f>[7]DATA!AA2</f>
        <v>2</v>
      </c>
      <c r="AB8" s="6">
        <f>[7]DATA!AB2</f>
        <v>2</v>
      </c>
      <c r="AC8" s="6">
        <f>[7]DATA!AC2</f>
        <v>2</v>
      </c>
      <c r="AD8" s="6" t="str">
        <f>[7]DATA!AD2</f>
        <v>Turnaround</v>
      </c>
      <c r="AE8" s="6" t="str">
        <f>[7]DATA!AE2</f>
        <v>Excellent</v>
      </c>
      <c r="AF8" s="6" t="str">
        <f>[7]DATA!AF2</f>
        <v>FRANCE</v>
      </c>
      <c r="AG8" s="6" t="str">
        <f>[7]DATA!AG2</f>
        <v>Industrials</v>
      </c>
      <c r="AH8" s="6" t="str">
        <f>[7]DATA!AH2</f>
        <v>Aerospace &amp; Defense</v>
      </c>
      <c r="AI8" s="6" t="str">
        <f>[7]DATA!AI2</f>
        <v>Capital Goods</v>
      </c>
      <c r="AJ8" s="6" t="str">
        <f>[7]DATA!AJ2</f>
        <v>Strongest</v>
      </c>
      <c r="AK8" s="6" t="str">
        <f>[7]DATA!AK2</f>
        <v>Low</v>
      </c>
      <c r="AL8" s="6" t="str">
        <f>[7]DATA!AL2</f>
        <v>Economies of Scale</v>
      </c>
      <c r="AM8" s="6" t="str">
        <f>[7]DATA!AM2</f>
        <v>Intangible Assets/Licences</v>
      </c>
      <c r="AN8" s="6" t="str">
        <f>[7]DATA!AN2</f>
        <v>Network Effects</v>
      </c>
      <c r="AO8" s="6" t="str">
        <f>[7]DATA!AO2</f>
        <v>Wide</v>
      </c>
      <c r="AP8" s="6" t="str">
        <f>[7]DATA!AP2</f>
        <v>Static</v>
      </c>
      <c r="AQ8" s="6" t="str">
        <f>[7]DATA!AQ2</f>
        <v>Slow</v>
      </c>
      <c r="AR8" s="6">
        <f>[7]DATA!AR2</f>
        <v>1.5</v>
      </c>
      <c r="AS8" s="6">
        <f>[7]DATA!AS2</f>
        <v>26</v>
      </c>
      <c r="AT8" s="6">
        <f>[7]DATA!AT2</f>
        <v>120</v>
      </c>
      <c r="AU8" s="6">
        <f>[7]DATA!AU2</f>
        <v>140</v>
      </c>
      <c r="AV8" s="6" t="str">
        <f>[7]DATA!AV2</f>
        <v>Strategical</v>
      </c>
      <c r="AW8" s="28">
        <f>[7]DATA!AW2</f>
        <v>92.307692307692307</v>
      </c>
      <c r="AX8" s="28">
        <f>[7]DATA!AX2</f>
        <v>80</v>
      </c>
      <c r="AY8" s="28">
        <f>[7]DATA!AY2</f>
        <v>140</v>
      </c>
      <c r="AZ8" s="6">
        <f>[7]DATA!AZ2</f>
        <v>1</v>
      </c>
      <c r="BA8" s="7" t="str">
        <f>[7]DATA!BA2</f>
        <v>Normalizamos unas ventas de 75B para 2024 con un margen FCF de 6-7%: 4.5-5.5B FCF. Valorando x20 por calidad y sumando 5B de caja neta: 95-115B (120-145 EUR/acción).</v>
      </c>
      <c r="BB8" s="8" t="str">
        <f>[7]DATA!BB2</f>
        <v>Aumento del riesgo de ampliación de capital</v>
      </c>
      <c r="BC8" s="8">
        <f>[7]DATA!BC2</f>
        <v>0</v>
      </c>
      <c r="BD8" s="10">
        <f>[7]DATA!BD2</f>
        <v>44651</v>
      </c>
      <c r="BE8" s="15">
        <f>[7]DATA!BE2</f>
        <v>6.5</v>
      </c>
    </row>
    <row r="9" spans="1:57" ht="17.100000000000001" customHeight="1" x14ac:dyDescent="0.3">
      <c r="A9" s="2" t="s">
        <v>150</v>
      </c>
      <c r="B9" s="2" t="str">
        <f>[8]DATA!B2</f>
        <v>Align Technology Inc</v>
      </c>
      <c r="C9" s="3">
        <f>[8]DATA!C2</f>
        <v>0.25209269553089775</v>
      </c>
      <c r="D9" s="3">
        <f>[8]DATA!D2</f>
        <v>0.25807207391117781</v>
      </c>
      <c r="E9" s="3">
        <f>[8]DATA!E2</f>
        <v>0.62095448518606711</v>
      </c>
      <c r="F9" s="3">
        <f>[8]DATA!F2</f>
        <v>0.50103246428509363</v>
      </c>
      <c r="G9" s="3">
        <f>[8]DATA!G2</f>
        <v>-0.45084280689776712</v>
      </c>
      <c r="H9" s="3">
        <f>[8]DATA!H2</f>
        <v>0</v>
      </c>
      <c r="I9" s="16">
        <f>[8]DATA!I2</f>
        <v>-2.1253233669521672</v>
      </c>
      <c r="J9" s="3">
        <f>[8]DATA!J2</f>
        <v>0.59897991092829495</v>
      </c>
      <c r="K9" s="3">
        <f>[8]DATA!K2</f>
        <v>0.28297286028582819</v>
      </c>
      <c r="L9" s="3">
        <f>[8]DATA!L2</f>
        <v>0.48035496438550229</v>
      </c>
      <c r="M9" s="4">
        <f>[8]DATA!M2</f>
        <v>0.39834104788761804</v>
      </c>
      <c r="N9" s="5">
        <f>[8]DATA!N2</f>
        <v>-0.21205279997711618</v>
      </c>
      <c r="O9" s="4">
        <f>[8]DATA!O2</f>
        <v>0</v>
      </c>
      <c r="P9" s="16">
        <f>[8]DATA!P2</f>
        <v>-1.0472187999005786</v>
      </c>
      <c r="Q9" s="6">
        <f>[8]DATA!Q2</f>
        <v>2</v>
      </c>
      <c r="R9" s="6">
        <f>[8]DATA!R2</f>
        <v>3</v>
      </c>
      <c r="S9" s="6">
        <f>[8]DATA!S2</f>
        <v>2</v>
      </c>
      <c r="T9" s="6">
        <f>[8]DATA!T2</f>
        <v>2</v>
      </c>
      <c r="U9" s="6">
        <f>[8]DATA!U2</f>
        <v>1</v>
      </c>
      <c r="V9" s="6">
        <f>[8]DATA!V2</f>
        <v>2</v>
      </c>
      <c r="W9" s="6">
        <f>[8]DATA!W2</f>
        <v>1</v>
      </c>
      <c r="X9" s="6">
        <f>[8]DATA!X2</f>
        <v>3</v>
      </c>
      <c r="Y9" s="6">
        <f>[8]DATA!Y2</f>
        <v>3</v>
      </c>
      <c r="Z9" s="6">
        <f>[8]DATA!Z2</f>
        <v>3</v>
      </c>
      <c r="AA9" s="6">
        <f>[8]DATA!AA2</f>
        <v>3</v>
      </c>
      <c r="AB9" s="6">
        <f>[8]DATA!AB2</f>
        <v>1</v>
      </c>
      <c r="AC9" s="6">
        <f>[8]DATA!AC2</f>
        <v>2</v>
      </c>
      <c r="AD9" s="6" t="str">
        <f>[8]DATA!AD2</f>
        <v>Fast Grower</v>
      </c>
      <c r="AE9" s="6" t="str">
        <f>[8]DATA!AE2</f>
        <v>Excellent</v>
      </c>
      <c r="AF9" s="6" t="str">
        <f>[8]DATA!AF2</f>
        <v>UNITED STATES</v>
      </c>
      <c r="AG9" s="6" t="str">
        <f>[8]DATA!AG2</f>
        <v>Health Care</v>
      </c>
      <c r="AH9" s="6" t="str">
        <f>[8]DATA!AH2</f>
        <v>Health Care Equipment &amp; Suppli</v>
      </c>
      <c r="AI9" s="6" t="str">
        <f>[8]DATA!AI2</f>
        <v>Health Care Equipment &amp; Servic</v>
      </c>
      <c r="AJ9" s="6" t="str">
        <f>[8]DATA!AJ2</f>
        <v>Strongest</v>
      </c>
      <c r="AK9" s="6" t="str">
        <f>[8]DATA!AK2</f>
        <v>Low</v>
      </c>
      <c r="AL9" s="6" t="str">
        <f>[8]DATA!AL2</f>
        <v>Intangible Assets/Brands</v>
      </c>
      <c r="AM9" s="6" t="str">
        <f>[8]DATA!AM2</f>
        <v>Network Effects</v>
      </c>
      <c r="AN9" s="6">
        <f>[8]DATA!AN2</f>
        <v>0</v>
      </c>
      <c r="AO9" s="6" t="str">
        <f>[8]DATA!AO2</f>
        <v>Wide</v>
      </c>
      <c r="AP9" s="6" t="str">
        <f>[8]DATA!AP2</f>
        <v>Widing</v>
      </c>
      <c r="AQ9" s="6" t="str">
        <f>[8]DATA!AQ2</f>
        <v>Fast</v>
      </c>
      <c r="AR9" s="6">
        <f>[8]DATA!AR2</f>
        <v>10</v>
      </c>
      <c r="AS9" s="6">
        <f>[8]DATA!AS2</f>
        <v>50</v>
      </c>
      <c r="AT9" s="6">
        <f>[8]DATA!AT2</f>
        <v>350</v>
      </c>
      <c r="AU9" s="6">
        <f>[8]DATA!AU2</f>
        <v>450</v>
      </c>
      <c r="AV9" s="6" t="str">
        <f>[8]DATA!AV2</f>
        <v>Strategical</v>
      </c>
      <c r="AW9" s="28">
        <f>[8]DATA!AW2</f>
        <v>269.23076923076923</v>
      </c>
      <c r="AX9" s="28">
        <f>[8]DATA!AX2</f>
        <v>233.33333333333334</v>
      </c>
      <c r="AY9" s="28">
        <f>[8]DATA!AY2</f>
        <v>450</v>
      </c>
      <c r="AZ9" s="6">
        <f>[8]DATA!AZ2</f>
        <v>1</v>
      </c>
      <c r="BA9" s="7" t="str">
        <f>[8]DATA!BA2</f>
        <v>Estimamos alrededor de 7B en ventas para 2024 con un margen neto del 20% y FCF conversion del 90-100%: 1.2-1.4B. Valorando a x22-25 por calidad y crecimiento, y sumando 1B de caja neta: 27-35B (350-450 USD/share).</v>
      </c>
      <c r="BB9" s="8">
        <f>[8]DATA!BB2</f>
        <v>0</v>
      </c>
      <c r="BC9" s="8">
        <f>[8]DATA!BC2</f>
        <v>0</v>
      </c>
      <c r="BD9" s="10">
        <f>[8]DATA!BD2</f>
        <v>44662</v>
      </c>
      <c r="BE9" s="15">
        <f>[8]DATA!BE2</f>
        <v>17</v>
      </c>
    </row>
    <row r="10" spans="1:57" ht="17.100000000000001" customHeight="1" x14ac:dyDescent="0.3">
      <c r="A10" s="2" t="s">
        <v>68</v>
      </c>
      <c r="B10" s="2" t="str">
        <f>[9]DATA!B2</f>
        <v>Altri SGPS SA</v>
      </c>
      <c r="C10" s="3" t="e">
        <f>[9]DATA!C2</f>
        <v>#VALUE!</v>
      </c>
      <c r="D10" s="3" t="e">
        <f>[9]DATA!D2</f>
        <v>#DIV/0!</v>
      </c>
      <c r="E10" s="3" t="e">
        <f>[9]DATA!E2</f>
        <v>#DIV/0!</v>
      </c>
      <c r="F10" s="3" t="e">
        <f>[9]DATA!F2</f>
        <v>#DIV/0!</v>
      </c>
      <c r="G10" s="3" t="e">
        <f>[9]DATA!G2</f>
        <v>#VALUE!</v>
      </c>
      <c r="H10" s="3" t="e">
        <f>[9]DATA!H2</f>
        <v>#VALUE!</v>
      </c>
      <c r="I10" s="16" t="e">
        <f>[9]DATA!I2</f>
        <v>#VALUE!</v>
      </c>
      <c r="J10" s="3" t="e">
        <f>[9]DATA!J2</f>
        <v>#VALUE!</v>
      </c>
      <c r="K10" s="3" t="str">
        <f>[9]DATA!K2</f>
        <v/>
      </c>
      <c r="L10" s="3" t="e">
        <f>[9]DATA!L2</f>
        <v>#VALUE!</v>
      </c>
      <c r="M10" s="4" t="e">
        <f>[9]DATA!M2</f>
        <v>#VALUE!</v>
      </c>
      <c r="N10" s="5" t="e">
        <f>[9]DATA!N2</f>
        <v>#VALUE!</v>
      </c>
      <c r="O10" s="4" t="e">
        <f>[9]DATA!O2</f>
        <v>#VALUE!</v>
      </c>
      <c r="P10" s="16" t="e">
        <f>[9]DATA!P2</f>
        <v>#VALUE!</v>
      </c>
      <c r="Q10" s="6">
        <f>[9]DATA!Q2</f>
        <v>2</v>
      </c>
      <c r="R10" s="6">
        <f>[9]DATA!R2</f>
        <v>1</v>
      </c>
      <c r="S10" s="6">
        <f>[9]DATA!S2</f>
        <v>2</v>
      </c>
      <c r="T10" s="6">
        <f>[9]DATA!T2</f>
        <v>2</v>
      </c>
      <c r="U10" s="6">
        <f>[9]DATA!U2</f>
        <v>1</v>
      </c>
      <c r="V10" s="6">
        <f>[9]DATA!V2</f>
        <v>1</v>
      </c>
      <c r="W10" s="6">
        <f>[9]DATA!W2</f>
        <v>2</v>
      </c>
      <c r="X10" s="6">
        <f>[9]DATA!X2</f>
        <v>1</v>
      </c>
      <c r="Y10" s="6">
        <f>[9]DATA!Y2</f>
        <v>1</v>
      </c>
      <c r="Z10" s="6">
        <f>[9]DATA!Z2</f>
        <v>2</v>
      </c>
      <c r="AA10" s="6">
        <f>[9]DATA!AA2</f>
        <v>2</v>
      </c>
      <c r="AB10" s="6">
        <f>[9]DATA!AB2</f>
        <v>2</v>
      </c>
      <c r="AC10" s="6">
        <f>[9]DATA!AC2</f>
        <v>2</v>
      </c>
      <c r="AD10" s="6" t="str">
        <f>[9]DATA!AD2</f>
        <v>Stalwart</v>
      </c>
      <c r="AE10" s="6" t="str">
        <f>[9]DATA!AE2</f>
        <v>Regular</v>
      </c>
      <c r="AF10" s="6" t="str">
        <f>[9]DATA!AF2</f>
        <v>PORTUGAL</v>
      </c>
      <c r="AG10" s="6" t="str">
        <f>[9]DATA!AG2</f>
        <v>Materials</v>
      </c>
      <c r="AH10" s="6" t="str">
        <f>[9]DATA!AH2</f>
        <v>Paper &amp; Forest Products</v>
      </c>
      <c r="AI10" s="6" t="str">
        <f>[9]DATA!AI2</f>
        <v>Materials</v>
      </c>
      <c r="AJ10" s="6" t="str">
        <f>[9]DATA!AJ2</f>
        <v>Good</v>
      </c>
      <c r="AK10" s="6" t="str">
        <f>[9]DATA!AK2</f>
        <v>Low</v>
      </c>
      <c r="AL10" s="6" t="str">
        <f>[9]DATA!AL2</f>
        <v>Processes</v>
      </c>
      <c r="AM10" s="6">
        <f>[9]DATA!AM2</f>
        <v>0</v>
      </c>
      <c r="AN10" s="6">
        <f>[9]DATA!AN2</f>
        <v>0</v>
      </c>
      <c r="AO10" s="6" t="str">
        <f>[9]DATA!AO2</f>
        <v>Wide</v>
      </c>
      <c r="AP10" s="6" t="str">
        <f>[9]DATA!AP2</f>
        <v>Static</v>
      </c>
      <c r="AQ10" s="6" t="str">
        <f>[9]DATA!AQ2</f>
        <v>No</v>
      </c>
      <c r="AR10" s="6">
        <f>[9]DATA!AR2</f>
        <v>2.6999999999999997</v>
      </c>
      <c r="AS10" s="6">
        <f>[9]DATA!AS2</f>
        <v>18</v>
      </c>
      <c r="AT10" s="6">
        <f>[9]DATA!AT2</f>
        <v>7</v>
      </c>
      <c r="AU10" s="6">
        <f>[9]DATA!AU2</f>
        <v>8</v>
      </c>
      <c r="AV10" s="6" t="str">
        <f>[9]DATA!AV2</f>
        <v>Tactical</v>
      </c>
      <c r="AW10" s="28">
        <f>[9]DATA!AW2</f>
        <v>3.5</v>
      </c>
      <c r="AX10" s="28">
        <f>[9]DATA!AX2</f>
        <v>2.3333333333333335</v>
      </c>
      <c r="AY10" s="28">
        <f>[9]DATA!AY2</f>
        <v>7</v>
      </c>
      <c r="AZ10" s="6">
        <f>[9]DATA!AZ2</f>
        <v>1</v>
      </c>
      <c r="BA10" s="7" t="str">
        <f>[9]DATA!BA2</f>
        <v xml:space="preserve">Compañía estable sin crecimiento que explota bosques para la extyraccion de pulpa y generaer productos con ella. El proceso de maduración de los parques le hace tener un working capital negativo pero es a su vez el foso que dificulta la entrada de nuevos productores. Por su nulo crecimiento, moderado ROCE y baja deuda pese a su estabilidad valoramos con un multiplo de 18. Por su margen de 15% y alcanzamos un multiplo por ventas de 2,7. Esto da una valoración entre 7 y 8. </v>
      </c>
      <c r="BB10" s="8">
        <f>[9]DATA!BB2</f>
        <v>0</v>
      </c>
      <c r="BC10" s="8">
        <f>[9]DATA!BC2</f>
        <v>0</v>
      </c>
      <c r="BD10" s="10">
        <f>[9]DATA!BD2</f>
        <v>44637</v>
      </c>
      <c r="BE10" s="15">
        <f>[9]DATA!BE2</f>
        <v>0</v>
      </c>
    </row>
    <row r="11" spans="1:57" ht="17.100000000000001" customHeight="1" x14ac:dyDescent="0.3">
      <c r="A11" s="2" t="s">
        <v>69</v>
      </c>
      <c r="B11" s="2" t="str">
        <f>[10]DATA!B2</f>
        <v>Dassault Aviation SA</v>
      </c>
      <c r="C11" s="3">
        <f>[10]DATA!C2</f>
        <v>9.6284912336556477E-2</v>
      </c>
      <c r="D11" s="3">
        <f>[10]DATA!D2</f>
        <v>0.11584377102615748</v>
      </c>
      <c r="E11" s="3">
        <f>[10]DATA!E2</f>
        <v>0.99379470091196864</v>
      </c>
      <c r="F11" s="3">
        <f>[10]DATA!F2</f>
        <v>0.93344578694736036</v>
      </c>
      <c r="G11" s="3">
        <f>[10]DATA!G2</f>
        <v>-0.28968417854088352</v>
      </c>
      <c r="H11" s="3">
        <f>[10]DATA!H2</f>
        <v>3.0830619794880516E-2</v>
      </c>
      <c r="I11" s="16">
        <f>[10]DATA!I2</f>
        <v>-7.0172199301245541</v>
      </c>
      <c r="J11" s="3">
        <f>[10]DATA!J2</f>
        <v>0.31950753078524419</v>
      </c>
      <c r="K11" s="3">
        <f>[10]DATA!K2</f>
        <v>9.5925766301965018E-2</v>
      </c>
      <c r="L11" s="3">
        <f>[10]DATA!L2</f>
        <v>1.1246566069140271</v>
      </c>
      <c r="M11" s="4">
        <f>[10]DATA!M2</f>
        <v>0.98954105981012896</v>
      </c>
      <c r="N11" s="5">
        <f>[10]DATA!N2</f>
        <v>-0.2942108765215104</v>
      </c>
      <c r="O11" s="4">
        <f>[10]DATA!O2</f>
        <v>3.5740477305459544E-3</v>
      </c>
      <c r="P11" s="16">
        <f>[10]DATA!P2</f>
        <v>-6.8357049447774916</v>
      </c>
      <c r="Q11" s="6">
        <f>[10]DATA!Q2</f>
        <v>1</v>
      </c>
      <c r="R11" s="6">
        <f>[10]DATA!R2</f>
        <v>1</v>
      </c>
      <c r="S11" s="6">
        <f>[10]DATA!S2</f>
        <v>1</v>
      </c>
      <c r="T11" s="6">
        <f>[10]DATA!T2</f>
        <v>1</v>
      </c>
      <c r="U11" s="6">
        <f>[10]DATA!U2</f>
        <v>1</v>
      </c>
      <c r="V11" s="6">
        <f>[10]DATA!V2</f>
        <v>3</v>
      </c>
      <c r="W11" s="6">
        <f>[10]DATA!W2</f>
        <v>2</v>
      </c>
      <c r="X11" s="6">
        <f>[10]DATA!X2</f>
        <v>3</v>
      </c>
      <c r="Y11" s="6">
        <f>[10]DATA!Y2</f>
        <v>3</v>
      </c>
      <c r="Z11" s="6">
        <f>[10]DATA!Z2</f>
        <v>3</v>
      </c>
      <c r="AA11" s="6">
        <f>[10]DATA!AA2</f>
        <v>3</v>
      </c>
      <c r="AB11" s="6">
        <f>[10]DATA!AB2</f>
        <v>2</v>
      </c>
      <c r="AC11" s="6">
        <f>[10]DATA!AC2</f>
        <v>2</v>
      </c>
      <c r="AD11" s="6" t="str">
        <f>[10]DATA!AD2</f>
        <v>Asset Plays</v>
      </c>
      <c r="AE11" s="6" t="str">
        <f>[10]DATA!AE2</f>
        <v>Excellent</v>
      </c>
      <c r="AF11" s="6" t="str">
        <f>[10]DATA!AF2</f>
        <v>FRANCE</v>
      </c>
      <c r="AG11" s="6" t="str">
        <f>[10]DATA!AG2</f>
        <v>Industrials</v>
      </c>
      <c r="AH11" s="6" t="str">
        <f>[10]DATA!AH2</f>
        <v>Aerospace &amp; Defense</v>
      </c>
      <c r="AI11" s="6" t="str">
        <f>[10]DATA!AI2</f>
        <v>Capital Goods</v>
      </c>
      <c r="AJ11" s="6" t="str">
        <f>[10]DATA!AJ2</f>
        <v>Strongest</v>
      </c>
      <c r="AK11" s="6" t="str">
        <f>[10]DATA!AK2</f>
        <v>Low</v>
      </c>
      <c r="AL11" s="6" t="str">
        <f>[10]DATA!AL2</f>
        <v>Intangible Assets/Licences</v>
      </c>
      <c r="AM11" s="6" t="str">
        <f>[10]DATA!AM2</f>
        <v>Processes</v>
      </c>
      <c r="AN11" s="6">
        <f>[10]DATA!AN2</f>
        <v>0</v>
      </c>
      <c r="AO11" s="6" t="str">
        <f>[10]DATA!AO2</f>
        <v>Wide</v>
      </c>
      <c r="AP11" s="6" t="str">
        <f>[10]DATA!AP2</f>
        <v>Static</v>
      </c>
      <c r="AQ11" s="6" t="str">
        <f>[10]DATA!AQ2</f>
        <v>Slow</v>
      </c>
      <c r="AR11" s="6">
        <f>[10]DATA!AR2</f>
        <v>2</v>
      </c>
      <c r="AS11" s="6">
        <f>[10]DATA!AS2</f>
        <v>20</v>
      </c>
      <c r="AT11" s="6">
        <f>[10]DATA!AT2</f>
        <v>200</v>
      </c>
      <c r="AU11" s="6">
        <f>[10]DATA!AU2</f>
        <v>220</v>
      </c>
      <c r="AV11" s="6" t="str">
        <f>[10]DATA!AV2</f>
        <v>Tactical</v>
      </c>
      <c r="AW11" s="28">
        <f>[10]DATA!AW2</f>
        <v>100</v>
      </c>
      <c r="AX11" s="28">
        <f>[10]DATA!AX2</f>
        <v>66.666666666666671</v>
      </c>
      <c r="AY11" s="28">
        <f>[10]DATA!AY2</f>
        <v>200</v>
      </c>
      <c r="AZ11" s="6">
        <f>[10]DATA!AZ2</f>
        <v>3</v>
      </c>
      <c r="BA11" s="7" t="str">
        <f>[10]DATA!BA2</f>
        <v>Compañía industrial con dos negocios diferenciados: OEM de aviones de combate Raffale y OEM de jets privados Falcon. El negocio de defensa proporciona estabilidad y el de jets privados es más cíclico. Tiene 4.7B en caja neta y una participación del 25% en Thales (HO FP) que valoramos en 6-6.5B. El negocio core hace unos 6B en ventas de forma normalizada con unos márgenes EBIT del del 8-10%, TAX 25%, FCF margin: 6-7.5%. Valorando a x16 FCF es x1-1,2 ventas. 4.7 caja, 6-6.5B HO FP y 6-7.2B core: 16.5-18.5B de valoración final (200-230 EUR/acción).</v>
      </c>
      <c r="BB11" s="8">
        <f>[10]DATA!BB2</f>
        <v>0</v>
      </c>
      <c r="BC11" s="8">
        <f>[10]DATA!BC2</f>
        <v>0</v>
      </c>
      <c r="BD11" s="10">
        <f>[10]DATA!BD2</f>
        <v>44628</v>
      </c>
      <c r="BE11" s="15">
        <f>[10]DATA!BE2</f>
        <v>9.3000000000000007</v>
      </c>
    </row>
    <row r="12" spans="1:57" ht="17.100000000000001" customHeight="1" x14ac:dyDescent="0.3">
      <c r="A12" s="2" t="s">
        <v>70</v>
      </c>
      <c r="B12" s="2" t="str">
        <f>[11]DATA!B2</f>
        <v>Amadeus IT Group SA</v>
      </c>
      <c r="C12" s="3">
        <f>[11]DATA!C2</f>
        <v>3.3745323571554721E-2</v>
      </c>
      <c r="D12" s="3">
        <f>[11]DATA!D2</f>
        <v>0.36281130017627661</v>
      </c>
      <c r="E12" s="3">
        <f>[11]DATA!E2</f>
        <v>0.42641095455705685</v>
      </c>
      <c r="F12" s="3">
        <f>[11]DATA!F2</f>
        <v>0.18062587156604029</v>
      </c>
      <c r="G12" s="3">
        <f>[11]DATA!G2</f>
        <v>0.42149185035320597</v>
      </c>
      <c r="H12" s="3">
        <f>[11]DATA!H2</f>
        <v>1.5668073261659161E-2</v>
      </c>
      <c r="I12" s="16">
        <f>[11]DATA!I2</f>
        <v>2.4698059185119541</v>
      </c>
      <c r="J12" s="3">
        <f>[11]DATA!J2</f>
        <v>0.2281508739650413</v>
      </c>
      <c r="K12" s="3">
        <f>[11]DATA!K2</f>
        <v>0.25861423220973784</v>
      </c>
      <c r="L12" s="3">
        <f>[11]DATA!L2</f>
        <v>2.6264353774737357E-3</v>
      </c>
      <c r="M12" s="4">
        <f>[11]DATA!M2</f>
        <v>1.2412319949196087E-3</v>
      </c>
      <c r="N12" s="5">
        <f>[11]DATA!N2</f>
        <v>0.42291802276923884</v>
      </c>
      <c r="O12" s="4">
        <f>[11]DATA!O2</f>
        <v>1.7080528197854446E-2</v>
      </c>
      <c r="P12" s="16">
        <f>[11]DATA!P2</f>
        <v>4.6105720492396811</v>
      </c>
      <c r="Q12" s="6">
        <f>[11]DATA!Q2</f>
        <v>2</v>
      </c>
      <c r="R12" s="6">
        <f>[11]DATA!R2</f>
        <v>2</v>
      </c>
      <c r="S12" s="6">
        <f>[11]DATA!S2</f>
        <v>2</v>
      </c>
      <c r="T12" s="6">
        <f>[11]DATA!T2</f>
        <v>2</v>
      </c>
      <c r="U12" s="6">
        <f>[11]DATA!U2</f>
        <v>2</v>
      </c>
      <c r="V12" s="6">
        <f>[11]DATA!V2</f>
        <v>3</v>
      </c>
      <c r="W12" s="6">
        <f>[11]DATA!W2</f>
        <v>3</v>
      </c>
      <c r="X12" s="6">
        <f>[11]DATA!X2</f>
        <v>3</v>
      </c>
      <c r="Y12" s="6">
        <f>[11]DATA!Y2</f>
        <v>2</v>
      </c>
      <c r="Z12" s="6">
        <f>[11]DATA!Z2</f>
        <v>3</v>
      </c>
      <c r="AA12" s="6">
        <f>[11]DATA!AA2</f>
        <v>3</v>
      </c>
      <c r="AB12" s="6">
        <f>[11]DATA!AB2</f>
        <v>3</v>
      </c>
      <c r="AC12" s="6">
        <f>[11]DATA!AC2</f>
        <v>1</v>
      </c>
      <c r="AD12" s="6" t="str">
        <f>[11]DATA!AD2</f>
        <v>Stalwart</v>
      </c>
      <c r="AE12" s="6" t="str">
        <f>[11]DATA!AE2</f>
        <v>Excellent</v>
      </c>
      <c r="AF12" s="6" t="str">
        <f>[11]DATA!AF2</f>
        <v>SPAIN</v>
      </c>
      <c r="AG12" s="6" t="str">
        <f>[11]DATA!AG2</f>
        <v>Information Technology</v>
      </c>
      <c r="AH12" s="6" t="str">
        <f>[11]DATA!AH2</f>
        <v>IT Services</v>
      </c>
      <c r="AI12" s="6" t="str">
        <f>[11]DATA!AI2</f>
        <v>Software &amp; Services</v>
      </c>
      <c r="AJ12" s="6" t="str">
        <f>[11]DATA!AJ2</f>
        <v>Strongest</v>
      </c>
      <c r="AK12" s="6" t="str">
        <f>[11]DATA!AK2</f>
        <v>Low</v>
      </c>
      <c r="AL12" s="6" t="str">
        <f>[11]DATA!AL2</f>
        <v>Network Effects</v>
      </c>
      <c r="AM12" s="6">
        <f>[11]DATA!AM2</f>
        <v>0</v>
      </c>
      <c r="AN12" s="6">
        <f>[11]DATA!AN2</f>
        <v>0</v>
      </c>
      <c r="AO12" s="6" t="str">
        <f>[11]DATA!AO2</f>
        <v>Wide</v>
      </c>
      <c r="AP12" s="6" t="str">
        <f>[11]DATA!AP2</f>
        <v>Static</v>
      </c>
      <c r="AQ12" s="6" t="str">
        <f>[11]DATA!AQ2</f>
        <v>Yes</v>
      </c>
      <c r="AR12" s="6">
        <f>[11]DATA!AR2</f>
        <v>4.2</v>
      </c>
      <c r="AS12" s="6">
        <f>[11]DATA!AS2</f>
        <v>22</v>
      </c>
      <c r="AT12" s="6">
        <f>[11]DATA!AT2</f>
        <v>70</v>
      </c>
      <c r="AU12" s="6">
        <f>[11]DATA!AU2</f>
        <v>75</v>
      </c>
      <c r="AV12" s="6" t="str">
        <f>[11]DATA!AV2</f>
        <v>Strategical</v>
      </c>
      <c r="AW12" s="28">
        <f>[11]DATA!AW2</f>
        <v>53.846153846153847</v>
      </c>
      <c r="AX12" s="28">
        <f>[11]DATA!AX2</f>
        <v>46.666666666666664</v>
      </c>
      <c r="AY12" s="28">
        <f>[11]DATA!AY2</f>
        <v>75</v>
      </c>
      <c r="AZ12" s="6">
        <f>[11]DATA!AZ2</f>
        <v>1</v>
      </c>
      <c r="BA12" s="7" t="str">
        <f>[11]DATA!BA2</f>
        <v>Compañía estable con crecimiento (aunque no elevado) que es líder mundial en soluciones tecnológicas dentro del sector aviación. Sus clientes son aerolíneas, aeropuertos, hoteles… y les proporciona un servicio crítico e indispensable. Solo hay dos competidores (Sabre y Travelport) que tienen peor posicionamiento estratégico y posición financiera. Después de la crisis que han sufrido por el COVID-19, volverán a hacer 1.6-1.7B en FCF y valorando a x22 por calidad y crecimiento llegamos a un valor de 35-36B o 70-75 euros por acción.</v>
      </c>
      <c r="BB12" s="8">
        <f>[11]DATA!BB2</f>
        <v>0</v>
      </c>
      <c r="BC12" s="8">
        <f>[11]DATA!BC2</f>
        <v>0</v>
      </c>
      <c r="BD12" s="10">
        <f>[11]DATA!BD2</f>
        <v>44804</v>
      </c>
      <c r="BE12" s="15">
        <f>[11]DATA!BE2</f>
        <v>3.6</v>
      </c>
    </row>
    <row r="13" spans="1:57" ht="17.100000000000001" customHeight="1" x14ac:dyDescent="0.3">
      <c r="A13" s="2" t="s">
        <v>141</v>
      </c>
      <c r="B13" s="2" t="str">
        <f>[12]DATA!B2</f>
        <v>Amazon.com Inc</v>
      </c>
      <c r="C13" s="3">
        <f>[12]DATA!C2</f>
        <v>0.25580562602153045</v>
      </c>
      <c r="D13" s="3">
        <f>[12]DATA!D2</f>
        <v>9.5717410318530191E-2</v>
      </c>
      <c r="E13" s="3">
        <f>[12]DATA!E2</f>
        <v>0.21141460763044609</v>
      </c>
      <c r="F13" s="3">
        <f>[12]DATA!F2</f>
        <v>0.17382655453466217</v>
      </c>
      <c r="G13" s="3">
        <f>[12]DATA!G2</f>
        <v>-8.2485268594588764E-3</v>
      </c>
      <c r="H13" s="3">
        <f>[12]DATA!H2</f>
        <v>1.4370026385144957E-2</v>
      </c>
      <c r="I13" s="16">
        <f>[12]DATA!I2</f>
        <v>-0.20477766839122746</v>
      </c>
      <c r="J13" s="3">
        <f>[12]DATA!J2</f>
        <v>0.21695366571345676</v>
      </c>
      <c r="K13" s="3">
        <f>[12]DATA!K2</f>
        <v>0.14127478066161228</v>
      </c>
      <c r="L13" s="3">
        <f>[12]DATA!L2</f>
        <v>0.15633109844605167</v>
      </c>
      <c r="M13" s="4">
        <f>[12]DATA!M2</f>
        <v>0.14256162829343205</v>
      </c>
      <c r="N13" s="5">
        <f>[12]DATA!N2</f>
        <v>8.9513744576457749E-2</v>
      </c>
      <c r="O13" s="4">
        <f>[12]DATA!O2</f>
        <v>1.0285826569325413E-2</v>
      </c>
      <c r="P13" s="16">
        <f>[12]DATA!P2</f>
        <v>0.54643384457769606</v>
      </c>
      <c r="Q13" s="6">
        <f>[12]DATA!Q2</f>
        <v>3</v>
      </c>
      <c r="R13" s="6">
        <f>[12]DATA!R2</f>
        <v>3</v>
      </c>
      <c r="S13" s="6">
        <f>[12]DATA!S2</f>
        <v>1</v>
      </c>
      <c r="T13" s="6">
        <f>[12]DATA!T2</f>
        <v>2</v>
      </c>
      <c r="U13" s="6">
        <f>[12]DATA!U2</f>
        <v>3</v>
      </c>
      <c r="V13" s="6">
        <f>[12]DATA!V2</f>
        <v>3</v>
      </c>
      <c r="W13" s="6">
        <f>[12]DATA!W2</f>
        <v>1</v>
      </c>
      <c r="X13" s="6">
        <f>[12]DATA!X2</f>
        <v>2</v>
      </c>
      <c r="Y13" s="6">
        <f>[12]DATA!Y2</f>
        <v>2</v>
      </c>
      <c r="Z13" s="6">
        <f>[12]DATA!Z2</f>
        <v>3</v>
      </c>
      <c r="AA13" s="6">
        <f>[12]DATA!AA2</f>
        <v>3</v>
      </c>
      <c r="AB13" s="6">
        <f>[12]DATA!AB2</f>
        <v>3</v>
      </c>
      <c r="AC13" s="6">
        <f>[12]DATA!AC2</f>
        <v>3</v>
      </c>
      <c r="AD13" s="6" t="str">
        <f>[12]DATA!AD2</f>
        <v>Fast Grower</v>
      </c>
      <c r="AE13" s="6" t="str">
        <f>[12]DATA!AE2</f>
        <v>Excellent</v>
      </c>
      <c r="AF13" s="6" t="str">
        <f>[12]DATA!AF2</f>
        <v>UNITED STATES</v>
      </c>
      <c r="AG13" s="6" t="str">
        <f>[12]DATA!AG2</f>
        <v>Consumer Discretionary</v>
      </c>
      <c r="AH13" s="6" t="str">
        <f>[12]DATA!AH2</f>
        <v>Internet &amp; Direct Marketing Re</v>
      </c>
      <c r="AI13" s="6" t="str">
        <f>[12]DATA!AI2</f>
        <v>Retailing</v>
      </c>
      <c r="AJ13" s="6" t="str">
        <f>[12]DATA!AJ2</f>
        <v>Strongest</v>
      </c>
      <c r="AK13" s="6" t="str">
        <f>[12]DATA!AK2</f>
        <v>Low</v>
      </c>
      <c r="AL13" s="6" t="str">
        <f>[12]DATA!AL2</f>
        <v>Economies of Scale</v>
      </c>
      <c r="AM13" s="6" t="str">
        <f>[12]DATA!AM2</f>
        <v>Switching Costs</v>
      </c>
      <c r="AN13" s="6" t="str">
        <f>[12]DATA!AN2</f>
        <v>Network Effects</v>
      </c>
      <c r="AO13" s="6" t="str">
        <f>[12]DATA!AO2</f>
        <v>Wide</v>
      </c>
      <c r="AP13" s="6" t="str">
        <f>[12]DATA!AP2</f>
        <v>Widing</v>
      </c>
      <c r="AQ13" s="6" t="str">
        <f>[12]DATA!AQ2</f>
        <v>Fast</v>
      </c>
      <c r="AR13" s="6">
        <f>[12]DATA!AR2</f>
        <v>4</v>
      </c>
      <c r="AS13" s="6">
        <f>[12]DATA!AS2</f>
        <v>0</v>
      </c>
      <c r="AT13" s="6">
        <f>[12]DATA!AT2</f>
        <v>210</v>
      </c>
      <c r="AU13" s="6">
        <f>[12]DATA!AU2</f>
        <v>240</v>
      </c>
      <c r="AV13" s="6" t="str">
        <f>[12]DATA!AV2</f>
        <v>Strategical</v>
      </c>
      <c r="AW13" s="28">
        <f>[12]DATA!AW2</f>
        <v>161.53846153846152</v>
      </c>
      <c r="AX13" s="28">
        <f>[12]DATA!AX2</f>
        <v>140</v>
      </c>
      <c r="AY13" s="28">
        <f>[12]DATA!AY2</f>
        <v>240</v>
      </c>
      <c r="AZ13" s="6">
        <f>[12]DATA!AZ2</f>
        <v>3</v>
      </c>
      <c r="BA13" s="7" t="str">
        <f>[12]DATA!BA2</f>
        <v>Valorando a x22 FCF por calidad y crecimiento, con un margen FCF normalizado del 15% significa aplicar aproximadamente un múltiplo de x3 ventas normalizadas. Con el crecimiento tan fuerte que tiene Amazon, esto significa x4 ventas NTM. En 2022 estimamos unas ventas de 550-600 B, lo que implica un rango de valoración de 2.2-2.4B (210-240 USD/acción).</v>
      </c>
      <c r="BB13" s="8">
        <f>[12]DATA!BB2</f>
        <v>0</v>
      </c>
      <c r="BC13" s="8">
        <f>[12]DATA!BC2</f>
        <v>0</v>
      </c>
      <c r="BD13" s="10">
        <f>[12]DATA!BD2</f>
        <v>44722</v>
      </c>
      <c r="BE13" s="15">
        <f>[12]DATA!BE2</f>
        <v>11</v>
      </c>
    </row>
    <row r="14" spans="1:57" ht="17.100000000000001" customHeight="1" x14ac:dyDescent="0.3">
      <c r="A14" s="2" t="s">
        <v>71</v>
      </c>
      <c r="B14" s="2" t="str">
        <f>[13]DATA!B2</f>
        <v>Apple Inc</v>
      </c>
      <c r="C14" s="3">
        <f>[13]DATA!C2</f>
        <v>0.10582026057379022</v>
      </c>
      <c r="D14" s="3">
        <f>[13]DATA!D2</f>
        <v>0.32406782725358668</v>
      </c>
      <c r="E14" s="3">
        <f>[13]DATA!E2</f>
        <v>-5.3638379391864346</v>
      </c>
      <c r="F14" s="3">
        <f>[13]DATA!F2</f>
        <v>-6.6399111963267572</v>
      </c>
      <c r="G14" s="3">
        <f>[13]DATA!G2</f>
        <v>-0.42318727597278433</v>
      </c>
      <c r="H14" s="3">
        <f>[13]DATA!H2</f>
        <v>-4.0079146019512804E-2</v>
      </c>
      <c r="I14" s="16">
        <f>[13]DATA!I2</f>
        <v>-1.6519006268954755</v>
      </c>
      <c r="J14" s="3">
        <f>[13]DATA!J2</f>
        <v>0.33259384733074704</v>
      </c>
      <c r="K14" s="3">
        <f>[13]DATA!K2</f>
        <v>0.33331693168988868</v>
      </c>
      <c r="L14" s="3">
        <f>[13]DATA!L2</f>
        <v>11.977682497801231</v>
      </c>
      <c r="M14" s="4">
        <f>[13]DATA!M2</f>
        <v>11.977682497801231</v>
      </c>
      <c r="N14" s="5">
        <f>[13]DATA!N2</f>
        <v>-0.15382818331519479</v>
      </c>
      <c r="O14" s="4">
        <f>[13]DATA!O2</f>
        <v>-2.2903412377096588E-2</v>
      </c>
      <c r="P14" s="16">
        <f>[13]DATA!P2</f>
        <v>-0.44281695685335387</v>
      </c>
      <c r="Q14" s="6">
        <f>[13]DATA!Q2</f>
        <v>3</v>
      </c>
      <c r="R14" s="6">
        <f>[13]DATA!R2</f>
        <v>1</v>
      </c>
      <c r="S14" s="6">
        <f>[13]DATA!S2</f>
        <v>3</v>
      </c>
      <c r="T14" s="6">
        <f>[13]DATA!T2</f>
        <v>2</v>
      </c>
      <c r="U14" s="6">
        <f>[13]DATA!U2</f>
        <v>2</v>
      </c>
      <c r="V14" s="6">
        <f>[13]DATA!V2</f>
        <v>3</v>
      </c>
      <c r="W14" s="6">
        <f>[13]DATA!W2</f>
        <v>2</v>
      </c>
      <c r="X14" s="6">
        <f>[13]DATA!X2</f>
        <v>3</v>
      </c>
      <c r="Y14" s="6">
        <f>[13]DATA!Y2</f>
        <v>3</v>
      </c>
      <c r="Z14" s="6">
        <f>[13]DATA!Z2</f>
        <v>3</v>
      </c>
      <c r="AA14" s="6">
        <f>[13]DATA!AA2</f>
        <v>3</v>
      </c>
      <c r="AB14" s="6">
        <f>[13]DATA!AB2</f>
        <v>3</v>
      </c>
      <c r="AC14" s="6">
        <f>[13]DATA!AC2</f>
        <v>3</v>
      </c>
      <c r="AD14" s="6" t="str">
        <f>[13]DATA!AD2</f>
        <v>Stalwart</v>
      </c>
      <c r="AE14" s="6" t="str">
        <f>[13]DATA!AE2</f>
        <v>Excellent</v>
      </c>
      <c r="AF14" s="6" t="str">
        <f>[13]DATA!AF2</f>
        <v>UNITED STATES</v>
      </c>
      <c r="AG14" s="6" t="str">
        <f>[13]DATA!AG2</f>
        <v>Information Technology</v>
      </c>
      <c r="AH14" s="6" t="str">
        <f>[13]DATA!AH2</f>
        <v>Technology Hardware, Storage &amp;</v>
      </c>
      <c r="AI14" s="6" t="str">
        <f>[13]DATA!AI2</f>
        <v>Technology Hardware &amp; Equipmen</v>
      </c>
      <c r="AJ14" s="6" t="str">
        <f>[13]DATA!AJ2</f>
        <v>Strongest</v>
      </c>
      <c r="AK14" s="6" t="str">
        <f>[13]DATA!AK2</f>
        <v>Low</v>
      </c>
      <c r="AL14" s="6" t="str">
        <f>[13]DATA!AL2</f>
        <v>Intangible Assets/Brands</v>
      </c>
      <c r="AM14" s="6" t="str">
        <f>[13]DATA!AM2</f>
        <v>Switching Costs</v>
      </c>
      <c r="AN14" s="6" t="str">
        <f>[13]DATA!AN2</f>
        <v>Network Effects</v>
      </c>
      <c r="AO14" s="6" t="str">
        <f>[13]DATA!AO2</f>
        <v>Wide</v>
      </c>
      <c r="AP14" s="6" t="str">
        <f>[13]DATA!AP2</f>
        <v>Widing</v>
      </c>
      <c r="AQ14" s="6" t="str">
        <f>[13]DATA!AQ2</f>
        <v>Yes</v>
      </c>
      <c r="AR14" s="6">
        <f>[13]DATA!AR2</f>
        <v>5.5</v>
      </c>
      <c r="AS14" s="6">
        <f>[13]DATA!AS2</f>
        <v>24</v>
      </c>
      <c r="AT14" s="6">
        <f>[13]DATA!AT2</f>
        <v>160</v>
      </c>
      <c r="AU14" s="6">
        <f>[13]DATA!AU2</f>
        <v>180</v>
      </c>
      <c r="AV14" s="6" t="str">
        <f>[13]DATA!AV2</f>
        <v>Strategical</v>
      </c>
      <c r="AW14" s="28">
        <f>[13]DATA!AW2</f>
        <v>123.07692307692307</v>
      </c>
      <c r="AX14" s="28">
        <f>[13]DATA!AX2</f>
        <v>106.66666666666667</v>
      </c>
      <c r="AY14" s="28">
        <f>[13]DATA!AY2</f>
        <v>180</v>
      </c>
      <c r="AZ14" s="6">
        <f>[13]DATA!AZ2</f>
        <v>2</v>
      </c>
      <c r="BA14" s="7" t="str">
        <f>[13]DATA!BA2</f>
        <v>Compañía de alta calidad con grandes ventajas competitivas sostenibles. En los últimos años ha experimentado un crecimiento muy fuerte en la división de servicios, que ya representa 1/3 del gross profit y tiene unos márgenes mucho más elevados que la división de hardware. Prevemos que esta tendencia continúe y el ecosistema cerrado de Apple se siga reforzando a través de su círculo virtuoso. Esperamos unos 120-130B en FCF para 2025 y valoramos a x22 FCF normalizado por calidad: 2,6-2,9T, que son 160-180 USD/acción.</v>
      </c>
      <c r="BB14" s="8">
        <f>[13]DATA!BB2</f>
        <v>0</v>
      </c>
      <c r="BC14" s="8">
        <f>[13]DATA!BC2</f>
        <v>0</v>
      </c>
      <c r="BD14" s="10">
        <f>[13]DATA!BD2</f>
        <v>44614</v>
      </c>
      <c r="BE14" s="15">
        <f>[13]DATA!BE2</f>
        <v>7.7</v>
      </c>
    </row>
    <row r="15" spans="1:57" ht="17.100000000000001" customHeight="1" x14ac:dyDescent="0.3">
      <c r="A15" s="2" t="s">
        <v>72</v>
      </c>
      <c r="B15" s="2" t="str">
        <f>[14]DATA!B2</f>
        <v>Applus Services SA</v>
      </c>
      <c r="C15" s="3">
        <f ca="1">[14]DATA!C2</f>
        <v>5.1895745353146255E-2</v>
      </c>
      <c r="D15" s="3">
        <f ca="1">[14]DATA!D2</f>
        <v>0.13048191284400829</v>
      </c>
      <c r="E15" s="3">
        <f ca="1">[14]DATA!E2</f>
        <v>0.12482389310181218</v>
      </c>
      <c r="F15" s="3">
        <f ca="1">[14]DATA!F2</f>
        <v>7.1327451202483433E-2</v>
      </c>
      <c r="G15" s="3">
        <f ca="1">[14]DATA!G2</f>
        <v>0.46062046694701075</v>
      </c>
      <c r="H15" s="3">
        <f ca="1">[14]DATA!H2</f>
        <v>5.8343049291748484E-3</v>
      </c>
      <c r="I15" s="16">
        <f ca="1">[14]DATA!I2</f>
        <v>3.4517043221117225</v>
      </c>
      <c r="J15" s="3">
        <f>[14]DATA!J2</f>
        <v>0.14068440576420094</v>
      </c>
      <c r="K15" s="3">
        <f>[14]DATA!K2</f>
        <v>0.16099656338047194</v>
      </c>
      <c r="L15" s="3">
        <f ca="1">[14]DATA!L2</f>
        <v>0.1612127870985077</v>
      </c>
      <c r="M15" s="4">
        <f ca="1">[14]DATA!M2</f>
        <v>8.202477297306808E-2</v>
      </c>
      <c r="N15" s="5">
        <f ca="1">[14]DATA!N2</f>
        <v>0.51321190159271601</v>
      </c>
      <c r="O15" s="4">
        <f>[14]DATA!O2</f>
        <v>7.5782417754852822E-3</v>
      </c>
      <c r="P15" s="16">
        <f ca="1">[14]DATA!P2</f>
        <v>2.8359797238245061</v>
      </c>
      <c r="Q15" s="6">
        <f>[14]DATA!Q2</f>
        <v>2</v>
      </c>
      <c r="R15" s="6">
        <f>[14]DATA!R2</f>
        <v>1</v>
      </c>
      <c r="S15" s="6">
        <f>[14]DATA!S2</f>
        <v>1</v>
      </c>
      <c r="T15" s="6">
        <f>[14]DATA!T2</f>
        <v>2</v>
      </c>
      <c r="U15" s="6">
        <f>[14]DATA!U2</f>
        <v>1</v>
      </c>
      <c r="V15" s="6">
        <f>[14]DATA!V2</f>
        <v>1</v>
      </c>
      <c r="W15" s="6">
        <f>[14]DATA!W2</f>
        <v>2</v>
      </c>
      <c r="X15" s="6">
        <f>[14]DATA!X2</f>
        <v>1</v>
      </c>
      <c r="Y15" s="6">
        <f>[14]DATA!Y2</f>
        <v>1</v>
      </c>
      <c r="Z15" s="6">
        <f>[14]DATA!Z2</f>
        <v>2</v>
      </c>
      <c r="AA15" s="6">
        <f>[14]DATA!AA2</f>
        <v>2</v>
      </c>
      <c r="AB15" s="6">
        <f>[14]DATA!AB2</f>
        <v>1</v>
      </c>
      <c r="AC15" s="6">
        <f>[14]DATA!AC2</f>
        <v>1</v>
      </c>
      <c r="AD15" s="6" t="str">
        <f>[14]DATA!AD2</f>
        <v>Stalwart</v>
      </c>
      <c r="AE15" s="6" t="str">
        <f>[14]DATA!AE2</f>
        <v>Good</v>
      </c>
      <c r="AF15" s="6" t="str">
        <f>[14]DATA!AF2</f>
        <v>SPAIN</v>
      </c>
      <c r="AG15" s="6" t="str">
        <f>[14]DATA!AG2</f>
        <v>Industrials</v>
      </c>
      <c r="AH15" s="6" t="str">
        <f>[14]DATA!AH2</f>
        <v>Professional Services</v>
      </c>
      <c r="AI15" s="6" t="str">
        <f>[14]DATA!AI2</f>
        <v>Commercial &amp; Professional Serv</v>
      </c>
      <c r="AJ15" s="6" t="str">
        <f>[14]DATA!AJ2</f>
        <v>Good</v>
      </c>
      <c r="AK15" s="6" t="str">
        <f>[14]DATA!AK2</f>
        <v>Low</v>
      </c>
      <c r="AL15" s="6" t="str">
        <f>[14]DATA!AL2</f>
        <v>Processes</v>
      </c>
      <c r="AM15" s="6">
        <f>[14]DATA!AM2</f>
        <v>0</v>
      </c>
      <c r="AN15" s="6">
        <f>[14]DATA!AN2</f>
        <v>0</v>
      </c>
      <c r="AO15" s="6" t="str">
        <f>[14]DATA!AO2</f>
        <v>Narrow</v>
      </c>
      <c r="AP15" s="6" t="str">
        <f>[14]DATA!AP2</f>
        <v>Static</v>
      </c>
      <c r="AQ15" s="6" t="str">
        <f>[14]DATA!AQ2</f>
        <v>No</v>
      </c>
      <c r="AR15" s="6">
        <f>[14]DATA!AR2</f>
        <v>1.2</v>
      </c>
      <c r="AS15" s="6">
        <f>[14]DATA!AS2</f>
        <v>15</v>
      </c>
      <c r="AT15" s="6">
        <f>[14]DATA!AT2</f>
        <v>14</v>
      </c>
      <c r="AU15" s="6">
        <f>[14]DATA!AU2</f>
        <v>17</v>
      </c>
      <c r="AV15" s="6" t="str">
        <f>[14]DATA!AV2</f>
        <v>Tactical</v>
      </c>
      <c r="AW15" s="28">
        <f>[14]DATA!AW2</f>
        <v>7</v>
      </c>
      <c r="AX15" s="28">
        <f>[14]DATA!AX2</f>
        <v>4.666666666666667</v>
      </c>
      <c r="AY15" s="28">
        <f>[14]DATA!AY2</f>
        <v>14</v>
      </c>
      <c r="AZ15" s="6">
        <f>[14]DATA!AZ2</f>
        <v>1</v>
      </c>
      <c r="BA15" s="7" t="str">
        <f>[14]DATA!BA2</f>
        <v>Compañía estable y de ingresos muy recurrentes, sin crecimiento, en un sector consolidado y donde es uno de los players principales. El principal problema es el capital allocation del management, que están haciendo adquisiciones cuando deberían recomprar acciones. La modelización es muy sencilla porque no hay crecimiento y el margen FCF es estable en entornos del 8% (EBITDA 14%, CapEx e Intereses 3%, TAX 25%). Valoramos a 15 veces FCF, que implica x1,2 ventas. Para los años 2022-23 y en adelante, normalizamos unas ventas de 1,8-2 B y llegamos a una valoración de 2,1-2,4B, que se corresponden con 14-17 euros por acción.</v>
      </c>
      <c r="BB15" s="8">
        <f>[14]DATA!BB2</f>
        <v>0</v>
      </c>
      <c r="BC15" s="8">
        <f>[14]DATA!BC2</f>
        <v>0</v>
      </c>
      <c r="BD15" s="10">
        <f ca="1">[14]DATA!BD2</f>
        <v>44844</v>
      </c>
      <c r="BE15" s="15">
        <f>[14]DATA!BE2</f>
        <v>1.1000000000000001</v>
      </c>
    </row>
    <row r="16" spans="1:57" ht="17.100000000000001" customHeight="1" x14ac:dyDescent="0.3">
      <c r="A16" s="2" t="s">
        <v>73</v>
      </c>
      <c r="B16" s="2" t="str">
        <f>[15]DATA!B2</f>
        <v>Boeing Co/The</v>
      </c>
      <c r="C16" s="3">
        <f>[15]DATA!C2</f>
        <v>-2.125709695750079E-2</v>
      </c>
      <c r="D16" s="3">
        <f>[15]DATA!D2</f>
        <v>7.3620449600026741E-2</v>
      </c>
      <c r="E16" s="3">
        <f>[15]DATA!E2</f>
        <v>1.7977199649225371</v>
      </c>
      <c r="F16" s="3">
        <f>[15]DATA!F2</f>
        <v>0.54290853315383514</v>
      </c>
      <c r="G16" s="3">
        <f>[15]DATA!G2</f>
        <v>6.4000263734516699E-2</v>
      </c>
      <c r="H16" s="3">
        <f>[15]DATA!H2</f>
        <v>3.477496304763722E-2</v>
      </c>
      <c r="I16" s="16">
        <f>[15]DATA!I2</f>
        <v>-9.3212565225258712E-2</v>
      </c>
      <c r="J16" s="3">
        <f>[15]DATA!J2</f>
        <v>7.0979057051480554E-2</v>
      </c>
      <c r="K16" s="3">
        <f>[15]DATA!K2</f>
        <v>2.7245287865651991E-2</v>
      </c>
      <c r="L16" s="3">
        <f>[15]DATA!L2</f>
        <v>-3.6811014011619389E-2</v>
      </c>
      <c r="M16" s="4">
        <f>[15]DATA!M2</f>
        <v>-2.6408882350880881E-2</v>
      </c>
      <c r="N16" s="5">
        <f>[15]DATA!N2</f>
        <v>0.33258483798779925</v>
      </c>
      <c r="O16" s="4">
        <f>[15]DATA!O2</f>
        <v>4.4969064905015003E-2</v>
      </c>
      <c r="P16" s="16">
        <f>[15]DATA!P2</f>
        <v>25.572775486152032</v>
      </c>
      <c r="Q16" s="6">
        <f>[15]DATA!Q2</f>
        <v>1</v>
      </c>
      <c r="R16" s="6">
        <f>[15]DATA!R2</f>
        <v>1</v>
      </c>
      <c r="S16" s="6">
        <f>[15]DATA!S2</f>
        <v>1</v>
      </c>
      <c r="T16" s="6">
        <f>[15]DATA!T2</f>
        <v>2</v>
      </c>
      <c r="U16" s="6">
        <f>[15]DATA!U2</f>
        <v>1</v>
      </c>
      <c r="V16" s="6">
        <f>[15]DATA!V2</f>
        <v>3</v>
      </c>
      <c r="W16" s="6">
        <f>[15]DATA!W2</f>
        <v>3</v>
      </c>
      <c r="X16" s="6">
        <f>[15]DATA!X2</f>
        <v>3</v>
      </c>
      <c r="Y16" s="6">
        <f>[15]DATA!Y2</f>
        <v>1</v>
      </c>
      <c r="Z16" s="6">
        <f>[15]DATA!Z2</f>
        <v>2</v>
      </c>
      <c r="AA16" s="6">
        <f>[15]DATA!AA2</f>
        <v>2</v>
      </c>
      <c r="AB16" s="6">
        <f>[15]DATA!AB2</f>
        <v>3</v>
      </c>
      <c r="AC16" s="6">
        <f>[15]DATA!AC2</f>
        <v>3</v>
      </c>
      <c r="AD16" s="6" t="str">
        <f>[15]DATA!AD2</f>
        <v>Turnaround</v>
      </c>
      <c r="AE16" s="6" t="str">
        <f>[15]DATA!AE2</f>
        <v>Excellent</v>
      </c>
      <c r="AF16" s="6" t="str">
        <f>[15]DATA!AF2</f>
        <v>UNITED STATES</v>
      </c>
      <c r="AG16" s="6" t="str">
        <f>[15]DATA!AG2</f>
        <v>Industrials</v>
      </c>
      <c r="AH16" s="6" t="str">
        <f>[15]DATA!AH2</f>
        <v>Aerospace &amp; Defense</v>
      </c>
      <c r="AI16" s="6" t="str">
        <f>[15]DATA!AI2</f>
        <v>Capital Goods</v>
      </c>
      <c r="AJ16" s="6" t="str">
        <f>[15]DATA!AJ2</f>
        <v>Strongest</v>
      </c>
      <c r="AK16" s="6" t="str">
        <f>[15]DATA!AK2</f>
        <v>Low</v>
      </c>
      <c r="AL16" s="6" t="str">
        <f>[15]DATA!AL2</f>
        <v>Economies of Scale</v>
      </c>
      <c r="AM16" s="6" t="str">
        <f>[15]DATA!AM2</f>
        <v>Intangible Assets/Licences</v>
      </c>
      <c r="AN16" s="6" t="str">
        <f>[15]DATA!AN2</f>
        <v>Network Effects</v>
      </c>
      <c r="AO16" s="6" t="str">
        <f>[15]DATA!AO2</f>
        <v>Wide</v>
      </c>
      <c r="AP16" s="6" t="str">
        <f>[15]DATA!AP2</f>
        <v>Static</v>
      </c>
      <c r="AQ16" s="6" t="str">
        <f>[15]DATA!AQ2</f>
        <v>Slow</v>
      </c>
      <c r="AR16" s="6">
        <f>[15]DATA!AR2</f>
        <v>1.5</v>
      </c>
      <c r="AS16" s="6">
        <f>[15]DATA!AS2</f>
        <v>26</v>
      </c>
      <c r="AT16" s="6">
        <f>[15]DATA!AT2</f>
        <v>270</v>
      </c>
      <c r="AU16" s="6">
        <f>[15]DATA!AU2</f>
        <v>300</v>
      </c>
      <c r="AV16" s="6" t="str">
        <f>[15]DATA!AV2</f>
        <v>Strategical</v>
      </c>
      <c r="AW16" s="28">
        <f>[15]DATA!AW2</f>
        <v>207.69230769230768</v>
      </c>
      <c r="AX16" s="28">
        <f>[15]DATA!AX2</f>
        <v>180</v>
      </c>
      <c r="AY16" s="28">
        <f>[15]DATA!AY2</f>
        <v>300</v>
      </c>
      <c r="AZ16" s="6">
        <f>[15]DATA!AZ2</f>
        <v>2</v>
      </c>
      <c r="BA16" s="7" t="str">
        <f>[15]DATA!BA2</f>
        <v>Compañía líder mundial en fabricación de vehículos aeroespaciales. Tiene tres divisiones con 1/3 ventas cada uno: Comercial (forma un duopolio junto con Airbus), Defensa (vende principalmente a países OTAN con un backlog &gt;x2 ventas anuales) y Servicios (recurrencia en mantenimientos). Ha tenido problemas temporales de negocio por los problemas con 737 MAX y Covid-19. La tesis de inversión es que vuelve a los resultados financieros previos a estas crisis (ahora tiene deuda, pero controlada). Generando unas ventas de 100B anuales, con un margen neto del alrededor del 6%, una conversión en flujo de caja del 120% (7-7,5B de FCF), y valorando a x22-24 FCF por calidad llegamos a una valoración de 160-180B USD (270-300 USD/acción).</v>
      </c>
      <c r="BB16" s="8" t="str">
        <f>[15]DATA!BB2</f>
        <v>Aumento del riesgo de ampliación de capital</v>
      </c>
      <c r="BC16" s="8">
        <f>[15]DATA!BC2</f>
        <v>0</v>
      </c>
      <c r="BD16" s="10">
        <f>[15]DATA!BD2</f>
        <v>44614</v>
      </c>
      <c r="BE16" s="15">
        <f>[15]DATA!BE2</f>
        <v>12.5</v>
      </c>
    </row>
    <row r="17" spans="1:57" ht="17.100000000000001" customHeight="1" x14ac:dyDescent="0.3">
      <c r="A17" s="2" t="s">
        <v>143</v>
      </c>
      <c r="B17" s="2" t="str">
        <f>[16]DATA!B2</f>
        <v>Alibaba Group Holding Ltd</v>
      </c>
      <c r="C17" s="3">
        <f>[16]DATA!C2</f>
        <v>0.42968492121654223</v>
      </c>
      <c r="D17" s="3">
        <f>[16]DATA!D2</f>
        <v>0.33092718560256484</v>
      </c>
      <c r="E17" s="3">
        <f>[16]DATA!E2</f>
        <v>0.43914046180563188</v>
      </c>
      <c r="F17" s="3">
        <f>[16]DATA!F2</f>
        <v>0.20210141635203219</v>
      </c>
      <c r="G17" s="3">
        <f>[16]DATA!G2</f>
        <v>-0.26835710972510224</v>
      </c>
      <c r="H17" s="3">
        <f>[16]DATA!H2</f>
        <v>0</v>
      </c>
      <c r="I17" s="16">
        <f>[16]DATA!I2</f>
        <v>-2.0815346250008941</v>
      </c>
      <c r="J17" s="3">
        <f>[16]DATA!J2</f>
        <v>0.25474578086089017</v>
      </c>
      <c r="K17" s="3">
        <f>[16]DATA!K2</f>
        <v>0.2529253442305483</v>
      </c>
      <c r="L17" s="3">
        <f>[16]DATA!L2</f>
        <v>0.49868191746204749</v>
      </c>
      <c r="M17" s="4">
        <f>[16]DATA!M2</f>
        <v>0.26693470064660679</v>
      </c>
      <c r="N17" s="5">
        <f>[16]DATA!N2</f>
        <v>-0.35210999935482612</v>
      </c>
      <c r="O17" s="4">
        <f>[16]DATA!O2</f>
        <v>0</v>
      </c>
      <c r="P17" s="16">
        <f>[16]DATA!P2</f>
        <v>-2.3551620681628451</v>
      </c>
      <c r="Q17" s="6">
        <f>[16]DATA!Q2</f>
        <v>2</v>
      </c>
      <c r="R17" s="6">
        <f>[16]DATA!R2</f>
        <v>2</v>
      </c>
      <c r="S17" s="6">
        <f>[16]DATA!S2</f>
        <v>1</v>
      </c>
      <c r="T17" s="6">
        <f>[16]DATA!T2</f>
        <v>1</v>
      </c>
      <c r="U17" s="6">
        <f>[16]DATA!U2</f>
        <v>0</v>
      </c>
      <c r="V17" s="6">
        <f>[16]DATA!V2</f>
        <v>3</v>
      </c>
      <c r="W17" s="6">
        <f>[16]DATA!W2</f>
        <v>1</v>
      </c>
      <c r="X17" s="6">
        <f>[16]DATA!X2</f>
        <v>3</v>
      </c>
      <c r="Y17" s="6">
        <f>[16]DATA!Y2</f>
        <v>3</v>
      </c>
      <c r="Z17" s="6">
        <f>[16]DATA!Z2</f>
        <v>3</v>
      </c>
      <c r="AA17" s="6">
        <f>[16]DATA!AA2</f>
        <v>3</v>
      </c>
      <c r="AB17" s="6">
        <f>[16]DATA!AB2</f>
        <v>2</v>
      </c>
      <c r="AC17" s="6">
        <f>[16]DATA!AC2</f>
        <v>1</v>
      </c>
      <c r="AD17" s="6" t="str">
        <f>[16]DATA!AD2</f>
        <v>Fast Grower</v>
      </c>
      <c r="AE17" s="6" t="str">
        <f>[16]DATA!AE2</f>
        <v>Good</v>
      </c>
      <c r="AF17" s="6" t="str">
        <f>[16]DATA!AF2</f>
        <v>CHINA</v>
      </c>
      <c r="AG17" s="6" t="str">
        <f>[16]DATA!AG2</f>
        <v>Consumer Discretionary</v>
      </c>
      <c r="AH17" s="6" t="str">
        <f>[16]DATA!AH2</f>
        <v>Internet &amp; Direct Marketing Re</v>
      </c>
      <c r="AI17" s="6" t="str">
        <f>[16]DATA!AI2</f>
        <v>Retailing</v>
      </c>
      <c r="AJ17" s="6" t="str">
        <f>[16]DATA!AJ2</f>
        <v>Strongest</v>
      </c>
      <c r="AK17" s="6" t="str">
        <f>[16]DATA!AK2</f>
        <v>Medium</v>
      </c>
      <c r="AL17" s="6" t="str">
        <f>[16]DATA!AL2</f>
        <v>Economies of Scale</v>
      </c>
      <c r="AM17" s="6" t="str">
        <f>[16]DATA!AM2</f>
        <v>Network Effects</v>
      </c>
      <c r="AN17" s="6">
        <f>[16]DATA!AN2</f>
        <v>0</v>
      </c>
      <c r="AO17" s="6" t="str">
        <f>[16]DATA!AO2</f>
        <v>Wide</v>
      </c>
      <c r="AP17" s="6" t="str">
        <f>[16]DATA!AP2</f>
        <v>Narrowing</v>
      </c>
      <c r="AQ17" s="6" t="str">
        <f>[16]DATA!AQ2</f>
        <v>Yes</v>
      </c>
      <c r="AR17" s="6">
        <f>[16]DATA!AR2</f>
        <v>0</v>
      </c>
      <c r="AS17" s="6">
        <f>[16]DATA!AS2</f>
        <v>0</v>
      </c>
      <c r="AT17" s="6">
        <f>[16]DATA!AT2</f>
        <v>160</v>
      </c>
      <c r="AU17" s="6">
        <f>[16]DATA!AU2</f>
        <v>180</v>
      </c>
      <c r="AV17" s="6" t="str">
        <f>[16]DATA!AV2</f>
        <v>Strategical</v>
      </c>
      <c r="AW17" s="28">
        <f>[16]DATA!AW2</f>
        <v>123.07692307692307</v>
      </c>
      <c r="AX17" s="28">
        <f>[16]DATA!AX2</f>
        <v>106.66666666666667</v>
      </c>
      <c r="AY17" s="28">
        <f>[16]DATA!AY2</f>
        <v>180</v>
      </c>
      <c r="AZ17" s="6">
        <f>[16]DATA!AZ2</f>
        <v>1</v>
      </c>
      <c r="BA17" s="7" t="str">
        <f>[16]DATA!BA2</f>
        <v xml:space="preserve">Suponemos un escenario conservador en el que la compañía no logra recuperar márgenes por competencia y normalizamos unos 160-180 B en ventas y 24-27B de beneficio neto (15% margin) a 2025. Aplicando un múltiplo conservador de x15 por ser China y sumando los 65B de caja neta llegamos a una valoración de 420-470B (180-200$/acción). Todo expresado en USD excepto "per share". </v>
      </c>
      <c r="BB17" s="8">
        <f>[16]DATA!BB2</f>
        <v>0</v>
      </c>
      <c r="BC17" s="8">
        <f>[16]DATA!BC2</f>
        <v>0</v>
      </c>
      <c r="BD17" s="10">
        <f>[16]DATA!BD2</f>
        <v>44804</v>
      </c>
      <c r="BE17" s="15">
        <f>[16]DATA!BE2</f>
        <v>10</v>
      </c>
    </row>
    <row r="18" spans="1:57" ht="17.100000000000001" customHeight="1" x14ac:dyDescent="0.3">
      <c r="A18" s="2" t="s">
        <v>74</v>
      </c>
      <c r="B18" s="2" t="str">
        <f>[17]DATA!B2</f>
        <v>Booking Holdings Inc</v>
      </c>
      <c r="C18" s="3">
        <f>[17]DATA!C2</f>
        <v>0.13531621921887071</v>
      </c>
      <c r="D18" s="3">
        <f>[17]DATA!D2</f>
        <v>0.35280561819953332</v>
      </c>
      <c r="E18" s="3">
        <f>[17]DATA!E2</f>
        <v>8.0955703449439902</v>
      </c>
      <c r="F18" s="3">
        <f>[17]DATA!F2</f>
        <v>1.1367676072839732</v>
      </c>
      <c r="G18" s="3">
        <f>[17]DATA!G2</f>
        <v>-0.33353634685250516</v>
      </c>
      <c r="H18" s="3">
        <f>[17]DATA!H2</f>
        <v>0.10499285042685824</v>
      </c>
      <c r="I18" s="16">
        <f>[17]DATA!I2</f>
        <v>-1.4295229609517452</v>
      </c>
      <c r="J18" s="3">
        <f>[17]DATA!J2</f>
        <v>0.61241907004120066</v>
      </c>
      <c r="K18" s="3">
        <f>[17]DATA!K2</f>
        <v>0.28399342945793027</v>
      </c>
      <c r="L18" s="3">
        <f>[17]DATA!L2</f>
        <v>6.533854166666667</v>
      </c>
      <c r="M18" s="4">
        <f>[17]DATA!M2</f>
        <v>0.76704371751757872</v>
      </c>
      <c r="N18" s="5">
        <f>[17]DATA!N2</f>
        <v>-0.14006938421509108</v>
      </c>
      <c r="O18" s="4">
        <f>[17]DATA!O2</f>
        <v>3.8568829593693149E-2</v>
      </c>
      <c r="P18" s="16">
        <f>[17]DATA!P2</f>
        <v>-0.93412596401028281</v>
      </c>
      <c r="Q18" s="6">
        <f>[17]DATA!Q2</f>
        <v>2</v>
      </c>
      <c r="R18" s="6">
        <f>[17]DATA!R2</f>
        <v>2</v>
      </c>
      <c r="S18" s="6">
        <f>[17]DATA!S2</f>
        <v>3</v>
      </c>
      <c r="T18" s="6">
        <f>[17]DATA!T2</f>
        <v>2</v>
      </c>
      <c r="U18" s="6">
        <f>[17]DATA!U2</f>
        <v>1</v>
      </c>
      <c r="V18" s="6">
        <f>[17]DATA!V2</f>
        <v>3</v>
      </c>
      <c r="W18" s="6">
        <f>[17]DATA!W2</f>
        <v>3</v>
      </c>
      <c r="X18" s="6">
        <f>[17]DATA!X2</f>
        <v>3</v>
      </c>
      <c r="Y18" s="6">
        <f>[17]DATA!Y2</f>
        <v>3</v>
      </c>
      <c r="Z18" s="6">
        <f>[17]DATA!Z2</f>
        <v>3</v>
      </c>
      <c r="AA18" s="6">
        <f>[17]DATA!AA2</f>
        <v>3</v>
      </c>
      <c r="AB18" s="6">
        <f>[17]DATA!AB2</f>
        <v>3</v>
      </c>
      <c r="AC18" s="6">
        <f>[17]DATA!AC2</f>
        <v>2</v>
      </c>
      <c r="AD18" s="6" t="str">
        <f>[17]DATA!AD2</f>
        <v>Fast Grower</v>
      </c>
      <c r="AE18" s="6" t="str">
        <f>[17]DATA!AE2</f>
        <v>Good</v>
      </c>
      <c r="AF18" s="6" t="str">
        <f>[17]DATA!AF2</f>
        <v>UNITED STATES</v>
      </c>
      <c r="AG18" s="6" t="str">
        <f>[17]DATA!AG2</f>
        <v>Consumer Discretionary</v>
      </c>
      <c r="AH18" s="6" t="str">
        <f>[17]DATA!AH2</f>
        <v>Hotels, Restaurants &amp; Leisure</v>
      </c>
      <c r="AI18" s="6" t="str">
        <f>[17]DATA!AI2</f>
        <v>Consumer Services</v>
      </c>
      <c r="AJ18" s="6" t="str">
        <f>[17]DATA!AJ2</f>
        <v>Strongest</v>
      </c>
      <c r="AK18" s="6" t="str">
        <f>[17]DATA!AK2</f>
        <v>Medium</v>
      </c>
      <c r="AL18" s="6" t="str">
        <f>[17]DATA!AL2</f>
        <v>Network Effects</v>
      </c>
      <c r="AM18" s="6">
        <f>[17]DATA!AM2</f>
        <v>0</v>
      </c>
      <c r="AN18" s="6">
        <f>[17]DATA!AN2</f>
        <v>0</v>
      </c>
      <c r="AO18" s="6" t="str">
        <f>[17]DATA!AO2</f>
        <v>Narrow</v>
      </c>
      <c r="AP18" s="6" t="str">
        <f>[17]DATA!AP2</f>
        <v>Narrowing</v>
      </c>
      <c r="AQ18" s="6" t="str">
        <f>[17]DATA!AQ2</f>
        <v>Fast</v>
      </c>
      <c r="AR18" s="6">
        <f>[17]DATA!AR2</f>
        <v>7</v>
      </c>
      <c r="AS18" s="6">
        <f>[17]DATA!AS2</f>
        <v>24</v>
      </c>
      <c r="AT18" s="6">
        <f>[17]DATA!AT2</f>
        <v>2300</v>
      </c>
      <c r="AU18" s="6">
        <f>[17]DATA!AU2</f>
        <v>2700</v>
      </c>
      <c r="AV18" s="6" t="str">
        <f>[17]DATA!AV2</f>
        <v>Strategical</v>
      </c>
      <c r="AW18" s="28">
        <f>[17]DATA!AW2</f>
        <v>1769.2307692307693</v>
      </c>
      <c r="AX18" s="28">
        <f>[17]DATA!AX2</f>
        <v>1533.3333333333333</v>
      </c>
      <c r="AY18" s="28">
        <f>[17]DATA!AY2</f>
        <v>2700</v>
      </c>
      <c r="AZ18" s="6">
        <f>[17]DATA!AZ2</f>
        <v>1</v>
      </c>
      <c r="BA18" s="7" t="str">
        <f>[17]DATA!BA2</f>
        <v>Normalizamos un márgen FCF del 30% en línea con la media histórica. Si vuelven a realizar unas ventas de 16-18B, esto significa un FCF de 4.8-5.4B. Aplicando un múltiplo de 20 por calidad y crecimiento, llegamos a una valoración de 95-110B (2.300-2.700 USD/Share).</v>
      </c>
      <c r="BB18" s="8">
        <f>[17]DATA!BB2</f>
        <v>0</v>
      </c>
      <c r="BC18" s="8">
        <f>[17]DATA!BC2</f>
        <v>0</v>
      </c>
      <c r="BD18" s="10">
        <f>[17]DATA!BD2</f>
        <v>44623</v>
      </c>
      <c r="BE18" s="15">
        <f>[17]DATA!BE2</f>
        <v>125</v>
      </c>
    </row>
    <row r="19" spans="1:57" ht="17.100000000000001" customHeight="1" x14ac:dyDescent="0.3">
      <c r="A19" s="2" t="s">
        <v>75</v>
      </c>
      <c r="B19" s="2" t="str">
        <f>[18]DATA!B2</f>
        <v>Berkshire Hathaway Inc</v>
      </c>
      <c r="C19" s="3">
        <f>[18]DATA!C2</f>
        <v>6.4316754941340176E-2</v>
      </c>
      <c r="D19" s="3">
        <f>[18]DATA!D2</f>
        <v>0.1722969214956476</v>
      </c>
      <c r="E19" s="3">
        <f>[18]DATA!E2</f>
        <v>0.87024014704974606</v>
      </c>
      <c r="F19" s="3">
        <f>[18]DATA!F2</f>
        <v>0.27735568108600978</v>
      </c>
      <c r="G19" s="3">
        <f>[18]DATA!G2</f>
        <v>-0.36923767468669372</v>
      </c>
      <c r="H19" s="3">
        <f>[18]DATA!H2</f>
        <v>1.4413039715265447E-2</v>
      </c>
      <c r="I19" s="16">
        <f>[18]DATA!I2</f>
        <v>-5.8321071407590086</v>
      </c>
      <c r="J19" s="3">
        <f>[18]DATA!J2</f>
        <v>0.12457333713494356</v>
      </c>
      <c r="K19" s="3">
        <f>[18]DATA!K2</f>
        <v>0.1766892728609307</v>
      </c>
      <c r="L19" s="3">
        <f>[18]DATA!L2</f>
        <v>1.2611007226614983</v>
      </c>
      <c r="M19" s="4">
        <f>[18]DATA!M2</f>
        <v>0.35603528504377285</v>
      </c>
      <c r="N19" s="5">
        <f>[18]DATA!N2</f>
        <v>-0.4655778164760444</v>
      </c>
      <c r="O19" s="4">
        <f>[18]DATA!O2</f>
        <v>3.4984444835769332E-2</v>
      </c>
      <c r="P19" s="16">
        <f>[18]DATA!P2</f>
        <v>-8.4454683569266571</v>
      </c>
      <c r="Q19" s="6">
        <f>[18]DATA!Q2</f>
        <v>3</v>
      </c>
      <c r="R19" s="6">
        <f>[18]DATA!R2</f>
        <v>1</v>
      </c>
      <c r="S19" s="6">
        <f>[18]DATA!S2</f>
        <v>1</v>
      </c>
      <c r="T19" s="6">
        <f>[18]DATA!T2</f>
        <v>3</v>
      </c>
      <c r="U19" s="6">
        <f>[18]DATA!U2</f>
        <v>1</v>
      </c>
      <c r="V19" s="6">
        <f>[18]DATA!V2</f>
        <v>3</v>
      </c>
      <c r="W19" s="6">
        <f>[18]DATA!W2</f>
        <v>1</v>
      </c>
      <c r="X19" s="6">
        <f>[18]DATA!X2</f>
        <v>3</v>
      </c>
      <c r="Y19" s="6">
        <f>[18]DATA!Y2</f>
        <v>3</v>
      </c>
      <c r="Z19" s="6">
        <f>[18]DATA!Z2</f>
        <v>3</v>
      </c>
      <c r="AA19" s="6">
        <f>[18]DATA!AA2</f>
        <v>3</v>
      </c>
      <c r="AB19" s="6">
        <f>[18]DATA!AB2</f>
        <v>2</v>
      </c>
      <c r="AC19" s="6">
        <f>[18]DATA!AC2</f>
        <v>3</v>
      </c>
      <c r="AD19" s="6" t="str">
        <f>[18]DATA!AD2</f>
        <v>Asset Plays</v>
      </c>
      <c r="AE19" s="6" t="str">
        <f>[18]DATA!AE2</f>
        <v>Excellent</v>
      </c>
      <c r="AF19" s="6" t="str">
        <f>[18]DATA!AF2</f>
        <v>UNITED STATES</v>
      </c>
      <c r="AG19" s="6" t="str">
        <f>[18]DATA!AG2</f>
        <v>Financials</v>
      </c>
      <c r="AH19" s="6" t="str">
        <f>[18]DATA!AH2</f>
        <v>Diversified Financial Services</v>
      </c>
      <c r="AI19" s="6" t="str">
        <f>[18]DATA!AI2</f>
        <v>Diversified Financials</v>
      </c>
      <c r="AJ19" s="6" t="str">
        <f>[18]DATA!AJ2</f>
        <v>Strongest</v>
      </c>
      <c r="AK19" s="6" t="str">
        <f>[18]DATA!AK2</f>
        <v>Low</v>
      </c>
      <c r="AL19" s="6" t="str">
        <f>[18]DATA!AL2</f>
        <v>Economies of Scale</v>
      </c>
      <c r="AM19" s="6" t="str">
        <f>[18]DATA!AM2</f>
        <v>Unique Assets</v>
      </c>
      <c r="AN19" s="6">
        <f>[18]DATA!AN2</f>
        <v>0</v>
      </c>
      <c r="AO19" s="6" t="str">
        <f>[18]DATA!AO2</f>
        <v>Wide</v>
      </c>
      <c r="AP19" s="6" t="str">
        <f>[18]DATA!AP2</f>
        <v>Widing</v>
      </c>
      <c r="AQ19" s="6" t="str">
        <f>[18]DATA!AQ2</f>
        <v>Yes</v>
      </c>
      <c r="AR19" s="6">
        <f>[18]DATA!AR2</f>
        <v>0</v>
      </c>
      <c r="AS19" s="6">
        <f>[18]DATA!AS2</f>
        <v>0</v>
      </c>
      <c r="AT19" s="6">
        <f>[18]DATA!AT2</f>
        <v>440</v>
      </c>
      <c r="AU19" s="6">
        <f>[18]DATA!AU2</f>
        <v>500</v>
      </c>
      <c r="AV19" s="6" t="str">
        <f>[18]DATA!AV2</f>
        <v>Strategical</v>
      </c>
      <c r="AW19" s="28">
        <f>[18]DATA!AW2</f>
        <v>338.46153846153845</v>
      </c>
      <c r="AX19" s="28">
        <f>[18]DATA!AX2</f>
        <v>293.33333333333331</v>
      </c>
      <c r="AY19" s="28">
        <f>[18]DATA!AY2</f>
        <v>500</v>
      </c>
      <c r="AZ19" s="6">
        <f>[18]DATA!AZ2</f>
        <v>3</v>
      </c>
      <c r="BA19" s="7" t="str">
        <f>[18]DATA!BA2</f>
        <v>Valorando la compañía a 20 veces beneficios por calidad y normalizando unos beneficios de 30B, llegamos a una valoración de 970B (440$/acción) después de sumar los 370B de caja neta. Por suma de partes: Stocks 300B, BHE 70B, Burlington 200B, Negocios Consolidados 180B, Cash 370B = 1,1T (500$/acción).</v>
      </c>
      <c r="BB19" s="8">
        <f>[18]DATA!BB2</f>
        <v>0</v>
      </c>
      <c r="BC19" s="8">
        <f>[18]DATA!BC2</f>
        <v>0</v>
      </c>
      <c r="BD19" s="10">
        <f>[18]DATA!BD2</f>
        <v>44620</v>
      </c>
      <c r="BE19" s="15">
        <f>[18]DATA!BE2</f>
        <v>14</v>
      </c>
    </row>
    <row r="20" spans="1:57" ht="17.100000000000001" customHeight="1" x14ac:dyDescent="0.3">
      <c r="A20" s="2" t="s">
        <v>76</v>
      </c>
      <c r="B20" s="2" t="str">
        <f>[19]DATA!B2</f>
        <v>Construcciones y Auxiliar de Ferrocarriles SA</v>
      </c>
      <c r="C20" s="3">
        <f>[19]DATA!C2</f>
        <v>6.5019314336817874E-2</v>
      </c>
      <c r="D20" s="3">
        <f>[19]DATA!D2</f>
        <v>0.11121872886167131</v>
      </c>
      <c r="E20" s="3">
        <f>[19]DATA!E2</f>
        <v>0.1272561268854597</v>
      </c>
      <c r="F20" s="3">
        <f>[19]DATA!F2</f>
        <v>0.12348959298040919</v>
      </c>
      <c r="G20" s="3">
        <f>[19]DATA!G2</f>
        <v>0.13105245789826747</v>
      </c>
      <c r="H20" s="3">
        <f>[19]DATA!H2</f>
        <v>0</v>
      </c>
      <c r="I20" s="16">
        <f>[19]DATA!I2</f>
        <v>2.2725958318415707</v>
      </c>
      <c r="J20" s="3">
        <f>[19]DATA!J2</f>
        <v>6.3448379403731492E-2</v>
      </c>
      <c r="K20" s="3">
        <f>[19]DATA!K2</f>
        <v>7.2970151371670011E-2</v>
      </c>
      <c r="L20" s="3">
        <f>[19]DATA!L2</f>
        <v>0.1167001928274839</v>
      </c>
      <c r="M20" s="4">
        <f>[19]DATA!M2</f>
        <v>0.10536359389085928</v>
      </c>
      <c r="N20" s="5">
        <f>[19]DATA!N2</f>
        <v>0.10553315901254892</v>
      </c>
      <c r="O20" s="4">
        <f>[19]DATA!O2</f>
        <v>0</v>
      </c>
      <c r="P20" s="16">
        <f>[19]DATA!P2</f>
        <v>2.0814771453233991</v>
      </c>
      <c r="Q20" s="6">
        <f>[19]DATA!Q2</f>
        <v>2</v>
      </c>
      <c r="R20" s="6">
        <f>[19]DATA!R2</f>
        <v>1</v>
      </c>
      <c r="S20" s="6">
        <f>[19]DATA!S2</f>
        <v>1</v>
      </c>
      <c r="T20" s="6">
        <f>[19]DATA!T2</f>
        <v>1</v>
      </c>
      <c r="U20" s="6">
        <f>[19]DATA!U2</f>
        <v>1</v>
      </c>
      <c r="V20" s="6">
        <f>[19]DATA!V2</f>
        <v>1</v>
      </c>
      <c r="W20" s="6">
        <f>[19]DATA!W2</f>
        <v>1</v>
      </c>
      <c r="X20" s="6">
        <f>[19]DATA!X2</f>
        <v>1</v>
      </c>
      <c r="Y20" s="6">
        <f>[19]DATA!Y2</f>
        <v>2</v>
      </c>
      <c r="Z20" s="6">
        <f>[19]DATA!Z2</f>
        <v>2</v>
      </c>
      <c r="AA20" s="6">
        <f>[19]DATA!AA2</f>
        <v>2</v>
      </c>
      <c r="AB20" s="6">
        <f>[19]DATA!AB2</f>
        <v>1</v>
      </c>
      <c r="AC20" s="6">
        <f>[19]DATA!AC2</f>
        <v>2</v>
      </c>
      <c r="AD20" s="6" t="str">
        <f>[19]DATA!AD2</f>
        <v>Stalwart</v>
      </c>
      <c r="AE20" s="6" t="str">
        <f>[19]DATA!AE2</f>
        <v>Good</v>
      </c>
      <c r="AF20" s="6" t="str">
        <f>[19]DATA!AF2</f>
        <v>SPAIN</v>
      </c>
      <c r="AG20" s="6" t="str">
        <f>[19]DATA!AG2</f>
        <v>Industrials</v>
      </c>
      <c r="AH20" s="6" t="str">
        <f>[19]DATA!AH2</f>
        <v>Machinery</v>
      </c>
      <c r="AI20" s="6" t="str">
        <f>[19]DATA!AI2</f>
        <v>Capital Goods</v>
      </c>
      <c r="AJ20" s="6" t="str">
        <f>[19]DATA!AJ2</f>
        <v>Good</v>
      </c>
      <c r="AK20" s="6" t="str">
        <f>[19]DATA!AK2</f>
        <v>Low</v>
      </c>
      <c r="AL20" s="6" t="str">
        <f>[19]DATA!AL2</f>
        <v>Processes</v>
      </c>
      <c r="AM20" s="6">
        <f>[19]DATA!AM2</f>
        <v>0</v>
      </c>
      <c r="AN20" s="6">
        <f>[19]DATA!AN2</f>
        <v>0</v>
      </c>
      <c r="AO20" s="6" t="str">
        <f>[19]DATA!AO2</f>
        <v>Narrow</v>
      </c>
      <c r="AP20" s="6" t="str">
        <f>[19]DATA!AP2</f>
        <v>Static</v>
      </c>
      <c r="AQ20" s="6" t="str">
        <f>[19]DATA!AQ2</f>
        <v>Slow</v>
      </c>
      <c r="AR20" s="6">
        <f>[19]DATA!AR2</f>
        <v>0.8</v>
      </c>
      <c r="AS20" s="6">
        <f>[19]DATA!AS2</f>
        <v>15</v>
      </c>
      <c r="AT20" s="6">
        <f>[19]DATA!AT2</f>
        <v>60</v>
      </c>
      <c r="AU20" s="6">
        <f>[19]DATA!AU2</f>
        <v>80</v>
      </c>
      <c r="AV20" s="6" t="str">
        <f>[19]DATA!AV2</f>
        <v>Strategical</v>
      </c>
      <c r="AW20" s="28">
        <f>[19]DATA!AW2</f>
        <v>46.153846153846153</v>
      </c>
      <c r="AX20" s="28">
        <f>[19]DATA!AX2</f>
        <v>40</v>
      </c>
      <c r="AY20" s="28">
        <f>[19]DATA!AY2</f>
        <v>80</v>
      </c>
      <c r="AZ20" s="6">
        <f>[19]DATA!AZ2</f>
        <v>2</v>
      </c>
      <c r="BA20" s="7" t="str">
        <f>[19]DATA!BA2</f>
        <v>Compañía de producción y mantenimiento de vehículos ferroviarios (2/3 ventas), con una línea de negocio importante en autobuses eléctricos (Solaris), donde es líder europeo con cuota de mercado superior al 20% (1/3 ventas). Tiene un backlog &gt;x3 ventas anuales. Cuando ataca un proyecto, miran la rentabilidad total y normalmente el gran negocio lo consiguen con el mantenimiento; esto hace que los márgenes consolidados sufran en épocas de crecimiento. Muy diversificado geográficamente. Hay players más grandes en el sector, pero CAF está entre los mejores en desarrollo tecnológico y cultura empresarial. Sus clientes son entidades públicas y se beneficiará de forma significativa de proyectos verdes. La clave de la tesis está en la recuperación del margen después de esta etapa de crecimiento (con posibles catalizadores por M&amp;A o IPO de Solaris). Si recupera margen EBIT en 7-8%, llegamos a un margen neto de 5-6%. Valorando a PER 15 tenemos una valoración de 2.2B-2.8B para unas ventas normalizadas de 3.0B-3.1B; lo que se traduce en un rango de valoración 60-80 euros por acción.</v>
      </c>
      <c r="BB20" s="8">
        <f>[19]DATA!BB2</f>
        <v>0</v>
      </c>
      <c r="BC20" s="8">
        <f>[19]DATA!BC2</f>
        <v>0</v>
      </c>
      <c r="BD20" s="10">
        <f>[19]DATA!BD2</f>
        <v>44515</v>
      </c>
      <c r="BE20" s="15">
        <f>[19]DATA!BE2</f>
        <v>0</v>
      </c>
    </row>
    <row r="21" spans="1:57" ht="17.100000000000001" customHeight="1" x14ac:dyDescent="0.3">
      <c r="A21" s="2" t="s">
        <v>77</v>
      </c>
      <c r="B21" s="2" t="str">
        <f>[20]DATA!B2</f>
        <v>Check Point Software Technologies Ltd</v>
      </c>
      <c r="C21" s="3">
        <f>[20]DATA!C2</f>
        <v>5.4780348769762406E-2</v>
      </c>
      <c r="D21" s="3">
        <f>[20]DATA!D2</f>
        <v>0.50284831502328442</v>
      </c>
      <c r="E21" s="3">
        <f>[20]DATA!E2</f>
        <v>-0.87686542764750142</v>
      </c>
      <c r="F21" s="3">
        <f>[20]DATA!F2</f>
        <v>-3.9267240565635877</v>
      </c>
      <c r="G21" s="3">
        <f>[20]DATA!G2</f>
        <v>-0.82260945048613809</v>
      </c>
      <c r="H21" s="3">
        <f>[20]DATA!H2</f>
        <v>0</v>
      </c>
      <c r="I21" s="16">
        <f>[20]DATA!I2</f>
        <v>-4.296210183627136</v>
      </c>
      <c r="J21" s="3">
        <f>[20]DATA!J2</f>
        <v>4.934863673785661E-2</v>
      </c>
      <c r="K21" s="3">
        <f>[20]DATA!K2</f>
        <v>0.43298873915451358</v>
      </c>
      <c r="L21" s="3">
        <f>[20]DATA!L2</f>
        <v>-1.7243017290518681</v>
      </c>
      <c r="M21" s="4">
        <f>[20]DATA!M2</f>
        <v>-1.7243017290518681</v>
      </c>
      <c r="N21" s="5">
        <f>[20]DATA!N2</f>
        <v>-0.64123250059320014</v>
      </c>
      <c r="O21" s="4">
        <f>[20]DATA!O2</f>
        <v>0</v>
      </c>
      <c r="P21" s="16">
        <f>[20]DATA!P2</f>
        <v>-4.0326156469835848</v>
      </c>
      <c r="Q21" s="6">
        <f>[20]DATA!Q2</f>
        <v>3</v>
      </c>
      <c r="R21" s="6">
        <f>[20]DATA!R2</f>
        <v>1</v>
      </c>
      <c r="S21" s="6">
        <f>[20]DATA!S2</f>
        <v>3</v>
      </c>
      <c r="T21" s="6">
        <f>[20]DATA!T2</f>
        <v>3</v>
      </c>
      <c r="U21" s="6">
        <f>[20]DATA!U2</f>
        <v>1</v>
      </c>
      <c r="V21" s="6">
        <f>[20]DATA!V2</f>
        <v>3</v>
      </c>
      <c r="W21" s="6">
        <f>[20]DATA!W2</f>
        <v>3</v>
      </c>
      <c r="X21" s="6">
        <f>[20]DATA!X2</f>
        <v>3</v>
      </c>
      <c r="Y21" s="6">
        <f>[20]DATA!Y2</f>
        <v>3</v>
      </c>
      <c r="Z21" s="6">
        <f>[20]DATA!Z2</f>
        <v>3</v>
      </c>
      <c r="AA21" s="6">
        <f>[20]DATA!AA2</f>
        <v>3</v>
      </c>
      <c r="AB21" s="6">
        <f>[20]DATA!AB2</f>
        <v>3</v>
      </c>
      <c r="AC21" s="6">
        <f>[20]DATA!AC2</f>
        <v>3</v>
      </c>
      <c r="AD21" s="6" t="str">
        <f>[20]DATA!AD2</f>
        <v>Stalwart</v>
      </c>
      <c r="AE21" s="6" t="str">
        <f>[20]DATA!AE2</f>
        <v>Excellent</v>
      </c>
      <c r="AF21" s="6" t="str">
        <f>[20]DATA!AF2</f>
        <v>ISRAEL</v>
      </c>
      <c r="AG21" s="6" t="str">
        <f>[20]DATA!AG2</f>
        <v>Information Technology</v>
      </c>
      <c r="AH21" s="6" t="str">
        <f>[20]DATA!AH2</f>
        <v>Software</v>
      </c>
      <c r="AI21" s="6" t="str">
        <f>[20]DATA!AI2</f>
        <v>Software &amp; Services</v>
      </c>
      <c r="AJ21" s="6" t="str">
        <f>[20]DATA!AJ2</f>
        <v>Strongest</v>
      </c>
      <c r="AK21" s="6" t="str">
        <f>[20]DATA!AK2</f>
        <v>Low</v>
      </c>
      <c r="AL21" s="6" t="str">
        <f>[20]DATA!AL2</f>
        <v>Switching Costs</v>
      </c>
      <c r="AM21" s="6">
        <f>[20]DATA!AM2</f>
        <v>0</v>
      </c>
      <c r="AN21" s="6">
        <f>[20]DATA!AN2</f>
        <v>0</v>
      </c>
      <c r="AO21" s="6" t="str">
        <f>[20]DATA!AO2</f>
        <v>Narrow</v>
      </c>
      <c r="AP21" s="6" t="str">
        <f>[20]DATA!AP2</f>
        <v>Static</v>
      </c>
      <c r="AQ21" s="6" t="str">
        <f>[20]DATA!AQ2</f>
        <v>Slow</v>
      </c>
      <c r="AR21" s="6">
        <f>[20]DATA!AR2</f>
        <v>10.5</v>
      </c>
      <c r="AS21" s="6">
        <f>[20]DATA!AS2</f>
        <v>26</v>
      </c>
      <c r="AT21" s="6">
        <f>[20]DATA!AT2</f>
        <v>200</v>
      </c>
      <c r="AU21" s="6">
        <f>[20]DATA!AU2</f>
        <v>220</v>
      </c>
      <c r="AV21" s="6" t="str">
        <f>[20]DATA!AV2</f>
        <v>Strategical</v>
      </c>
      <c r="AW21" s="28">
        <f>[20]DATA!AW2</f>
        <v>153.84615384615384</v>
      </c>
      <c r="AX21" s="28">
        <f>[20]DATA!AX2</f>
        <v>133.33333333333334</v>
      </c>
      <c r="AY21" s="28">
        <f>[20]DATA!AY2</f>
        <v>220</v>
      </c>
      <c r="AZ21" s="6">
        <f>[20]DATA!AZ2</f>
        <v>3</v>
      </c>
      <c r="BA21" s="7" t="str">
        <f>[20]DATA!BA2</f>
        <v>Compañía líder en ciberseguridad desde la segunda generación con la innovación del firewall. Sus productos están actualizados para ofrecer protección completa de Gen V y VI. Están realizando una transición muy prometedora a SasS desde su modelo de negocio con licencias. Su CEO y fundador Gil Shwed posee más de un 20% del capital, está comprando acciones y la compañía invierte todo su FCF en recompras. Esperamos unas ventas de 2,3-2,5B para 2024, con un margen neto del 40% y FCF conversion del 135%. Valoramos a x18FCF más 4B de caja neta, 26-28B (200-220 USD/share).</v>
      </c>
      <c r="BB21" s="8">
        <f>[20]DATA!BB2</f>
        <v>0</v>
      </c>
      <c r="BC21" s="8">
        <f>[20]DATA!BC2</f>
        <v>0</v>
      </c>
      <c r="BD21" s="10">
        <f>[20]DATA!BD2</f>
        <v>44614</v>
      </c>
      <c r="BE21" s="15">
        <f>[20]DATA!BE2</f>
        <v>9.5</v>
      </c>
    </row>
    <row r="22" spans="1:57" ht="17.100000000000001" customHeight="1" x14ac:dyDescent="0.3">
      <c r="A22" s="2" t="s">
        <v>142</v>
      </c>
      <c r="B22" s="2" t="str">
        <f>[21]DATA!B2</f>
        <v>CIE Automotive SA</v>
      </c>
      <c r="C22" s="3">
        <f>[21]DATA!C2</f>
        <v>8.6328430969224546E-2</v>
      </c>
      <c r="D22" s="3">
        <f>[21]DATA!D2</f>
        <v>0.15477809301207585</v>
      </c>
      <c r="E22" s="3">
        <f>[21]DATA!E2</f>
        <v>0.34583169698116778</v>
      </c>
      <c r="F22" s="3">
        <f>[21]DATA!F2</f>
        <v>0.14613203911830569</v>
      </c>
      <c r="G22" s="3">
        <f>[21]DATA!G2</f>
        <v>0.33894058639522812</v>
      </c>
      <c r="H22" s="3">
        <f>[21]DATA!H2</f>
        <v>3.7684719440801519E-2</v>
      </c>
      <c r="I22" s="16">
        <f>[21]DATA!I2</f>
        <v>2.2649330246172839</v>
      </c>
      <c r="J22" s="3">
        <f>[21]DATA!J2</f>
        <v>0.13412586461584985</v>
      </c>
      <c r="K22" s="3">
        <f>[21]DATA!K2</f>
        <v>0.17578448697520518</v>
      </c>
      <c r="L22" s="3">
        <f>[21]DATA!L2</f>
        <v>0.43257410459670864</v>
      </c>
      <c r="M22" s="4">
        <f>[21]DATA!M2</f>
        <v>0.1483788267879283</v>
      </c>
      <c r="N22" s="5">
        <f>[21]DATA!N2</f>
        <v>0.3974922839073643</v>
      </c>
      <c r="O22" s="4">
        <f>[21]DATA!O2</f>
        <v>1.3161437950173703E-2</v>
      </c>
      <c r="P22" s="16">
        <f>[21]DATA!P2</f>
        <v>2.4678983536323282</v>
      </c>
      <c r="Q22" s="6">
        <f>[21]DATA!Q2</f>
        <v>2</v>
      </c>
      <c r="R22" s="6">
        <f>[21]DATA!R2</f>
        <v>1</v>
      </c>
      <c r="S22" s="6">
        <f>[21]DATA!S2</f>
        <v>1</v>
      </c>
      <c r="T22" s="6">
        <f>[21]DATA!T2</f>
        <v>2</v>
      </c>
      <c r="U22" s="6">
        <f>[21]DATA!U2</f>
        <v>2</v>
      </c>
      <c r="V22" s="6">
        <f>[21]DATA!V2</f>
        <v>3</v>
      </c>
      <c r="W22" s="6">
        <f>[21]DATA!W2</f>
        <v>1</v>
      </c>
      <c r="X22" s="6">
        <f>[21]DATA!X2</f>
        <v>2</v>
      </c>
      <c r="Y22" s="6">
        <f>[21]DATA!Y2</f>
        <v>1</v>
      </c>
      <c r="Z22" s="6">
        <f>[21]DATA!Z2</f>
        <v>2</v>
      </c>
      <c r="AA22" s="6">
        <f>[21]DATA!AA2</f>
        <v>2</v>
      </c>
      <c r="AB22" s="6">
        <f>[21]DATA!AB2</f>
        <v>2</v>
      </c>
      <c r="AC22" s="6">
        <f>[21]DATA!AC2</f>
        <v>2</v>
      </c>
      <c r="AD22" s="6" t="str">
        <f>[21]DATA!AD2</f>
        <v>Cyclical</v>
      </c>
      <c r="AE22" s="6" t="str">
        <f>[21]DATA!AE2</f>
        <v>Good</v>
      </c>
      <c r="AF22" s="6" t="str">
        <f>[21]DATA!AF2</f>
        <v>SPAIN</v>
      </c>
      <c r="AG22" s="6" t="str">
        <f>[21]DATA!AG2</f>
        <v>Consumer Discretionary</v>
      </c>
      <c r="AH22" s="6" t="str">
        <f>[21]DATA!AH2</f>
        <v>Auto Components</v>
      </c>
      <c r="AI22" s="6" t="str">
        <f>[21]DATA!AI2</f>
        <v>Automobiles &amp; Components</v>
      </c>
      <c r="AJ22" s="6" t="str">
        <f>[21]DATA!AJ2</f>
        <v>Good</v>
      </c>
      <c r="AK22" s="6" t="str">
        <f>[21]DATA!AK2</f>
        <v>Low</v>
      </c>
      <c r="AL22" s="6" t="str">
        <f>[21]DATA!AL2</f>
        <v>Switching Costs</v>
      </c>
      <c r="AM22" s="6" t="str">
        <f>[21]DATA!AM2</f>
        <v>Location</v>
      </c>
      <c r="AN22" s="6">
        <f>[21]DATA!AN2</f>
        <v>0</v>
      </c>
      <c r="AO22" s="6" t="str">
        <f>[21]DATA!AO2</f>
        <v>Narrow</v>
      </c>
      <c r="AP22" s="6" t="str">
        <f>[21]DATA!AP2</f>
        <v>Widing</v>
      </c>
      <c r="AQ22" s="6" t="str">
        <f>[21]DATA!AQ2</f>
        <v>Slow</v>
      </c>
      <c r="AR22" s="6">
        <f>[21]DATA!AR2</f>
        <v>1.2</v>
      </c>
      <c r="AS22" s="6">
        <f>[21]DATA!AS2</f>
        <v>19</v>
      </c>
      <c r="AT22" s="6">
        <f>[21]DATA!AT2</f>
        <v>30</v>
      </c>
      <c r="AU22" s="6">
        <f>[21]DATA!AU2</f>
        <v>40</v>
      </c>
      <c r="AV22" s="6" t="str">
        <f>[21]DATA!AV2</f>
        <v>Strategical</v>
      </c>
      <c r="AW22" s="28">
        <f>[21]DATA!AW2</f>
        <v>23.076923076923077</v>
      </c>
      <c r="AX22" s="28">
        <f>[21]DATA!AX2</f>
        <v>20</v>
      </c>
      <c r="AY22" s="28">
        <f>[21]DATA!AY2</f>
        <v>40</v>
      </c>
      <c r="AZ22" s="6">
        <f>[21]DATA!AZ2</f>
        <v>3</v>
      </c>
      <c r="BA22" s="7" t="str">
        <f>[21]DATA!BA2</f>
        <v xml:space="preserve">Compañía TIER 1 en el sector automoción. </v>
      </c>
      <c r="BB22" s="8">
        <f>[21]DATA!BB2</f>
        <v>0</v>
      </c>
      <c r="BC22" s="8">
        <f>[21]DATA!BC2</f>
        <v>0</v>
      </c>
      <c r="BD22" s="10">
        <f>[21]DATA!BD2</f>
        <v>44655</v>
      </c>
      <c r="BE22" s="15">
        <f>[21]DATA!BE2</f>
        <v>3</v>
      </c>
    </row>
    <row r="23" spans="1:57" ht="17.100000000000001" customHeight="1" x14ac:dyDescent="0.3">
      <c r="A23" s="2" t="s">
        <v>78</v>
      </c>
      <c r="B23" s="2" t="str">
        <f>[22]DATA!B2</f>
        <v>Cellnex Telecom SA</v>
      </c>
      <c r="C23" s="3">
        <f>[22]DATA!C2</f>
        <v>0.23688447942276522</v>
      </c>
      <c r="D23" s="3">
        <f>[22]DATA!D2</f>
        <v>0.54877841557509333</v>
      </c>
      <c r="E23" s="3">
        <f>[22]DATA!E2</f>
        <v>3.3613417222091602E-2</v>
      </c>
      <c r="F23" s="3">
        <f>[22]DATA!F2</f>
        <v>2.8278485796663897E-2</v>
      </c>
      <c r="G23" s="3">
        <f>[22]DATA!G2</f>
        <v>0.45307665012751969</v>
      </c>
      <c r="H23" s="3">
        <f>[22]DATA!H2</f>
        <v>1.5356077301821808E-2</v>
      </c>
      <c r="I23" s="16">
        <f>[22]DATA!I2</f>
        <v>4.309577111275031</v>
      </c>
      <c r="J23" s="3">
        <f>[22]DATA!J2</f>
        <v>0.56222606880041748</v>
      </c>
      <c r="K23" s="3">
        <f>[22]DATA!K2</f>
        <v>0.72494818410740325</v>
      </c>
      <c r="L23" s="3">
        <f>[22]DATA!L2</f>
        <v>1.2422845620542281E-2</v>
      </c>
      <c r="M23" s="4">
        <f>[22]DATA!M2</f>
        <v>1.0269053144642005E-2</v>
      </c>
      <c r="N23" s="5">
        <f>[22]DATA!N2</f>
        <v>0.30389713551240394</v>
      </c>
      <c r="O23" s="4">
        <f>[22]DATA!O2</f>
        <v>2.2536235196883355E-2</v>
      </c>
      <c r="P23" s="16">
        <f>[22]DATA!P2</f>
        <v>5.7405362546233798</v>
      </c>
      <c r="Q23" s="6">
        <f>[22]DATA!Q2</f>
        <v>2</v>
      </c>
      <c r="R23" s="6">
        <f>[22]DATA!R2</f>
        <v>2</v>
      </c>
      <c r="S23" s="6">
        <f>[22]DATA!S2</f>
        <v>3</v>
      </c>
      <c r="T23" s="6">
        <f>[22]DATA!T2</f>
        <v>3</v>
      </c>
      <c r="U23" s="6">
        <f>[22]DATA!U2</f>
        <v>1</v>
      </c>
      <c r="V23" s="6">
        <f>[22]DATA!V2</f>
        <v>1</v>
      </c>
      <c r="W23" s="6">
        <f>[22]DATA!W2</f>
        <v>2</v>
      </c>
      <c r="X23" s="6">
        <f>[22]DATA!X2</f>
        <v>1</v>
      </c>
      <c r="Y23" s="6">
        <f>[22]DATA!Y2</f>
        <v>0</v>
      </c>
      <c r="Z23" s="6">
        <f>[22]DATA!Z2</f>
        <v>2</v>
      </c>
      <c r="AA23" s="6">
        <f>[22]DATA!AA2</f>
        <v>2</v>
      </c>
      <c r="AB23" s="6">
        <f>[22]DATA!AB2</f>
        <v>2</v>
      </c>
      <c r="AC23" s="6">
        <f>[22]DATA!AC2</f>
        <v>1</v>
      </c>
      <c r="AD23" s="6" t="str">
        <f>[22]DATA!AD2</f>
        <v>Stalwart</v>
      </c>
      <c r="AE23" s="6" t="str">
        <f>[22]DATA!AE2</f>
        <v>Good</v>
      </c>
      <c r="AF23" s="6" t="str">
        <f>[22]DATA!AF2</f>
        <v>SPAIN</v>
      </c>
      <c r="AG23" s="6" t="str">
        <f>[22]DATA!AG2</f>
        <v>Communication Services</v>
      </c>
      <c r="AH23" s="6" t="str">
        <f>[22]DATA!AH2</f>
        <v>Diversified Telecommunication</v>
      </c>
      <c r="AI23" s="6" t="str">
        <f>[22]DATA!AI2</f>
        <v>Telecommunication Services</v>
      </c>
      <c r="AJ23" s="6" t="str">
        <f>[22]DATA!AJ2</f>
        <v>Good</v>
      </c>
      <c r="AK23" s="6" t="str">
        <f>[22]DATA!AK2</f>
        <v>Low</v>
      </c>
      <c r="AL23" s="6" t="str">
        <f>[22]DATA!AL2</f>
        <v>Unique Assets</v>
      </c>
      <c r="AM23" s="6">
        <f>[22]DATA!AM2</f>
        <v>0</v>
      </c>
      <c r="AN23" s="6">
        <f>[22]DATA!AN2</f>
        <v>0</v>
      </c>
      <c r="AO23" s="6" t="str">
        <f>[22]DATA!AO2</f>
        <v>Wide</v>
      </c>
      <c r="AP23" s="6" t="str">
        <f>[22]DATA!AP2</f>
        <v>Widing</v>
      </c>
      <c r="AQ23" s="6" t="str">
        <f>[22]DATA!AQ2</f>
        <v>Yes</v>
      </c>
      <c r="AR23" s="6">
        <f>[22]DATA!AR2</f>
        <v>13</v>
      </c>
      <c r="AS23" s="6">
        <f>[22]DATA!AS2</f>
        <v>26</v>
      </c>
      <c r="AT23" s="6">
        <f>[22]DATA!AT2</f>
        <v>45</v>
      </c>
      <c r="AU23" s="6">
        <f>[22]DATA!AU2</f>
        <v>55</v>
      </c>
      <c r="AV23" s="6" t="str">
        <f>[22]DATA!AV2</f>
        <v>Strategical</v>
      </c>
      <c r="AW23" s="28">
        <f>[22]DATA!AW2</f>
        <v>34.615384615384613</v>
      </c>
      <c r="AX23" s="28">
        <f>[22]DATA!AX2</f>
        <v>30</v>
      </c>
      <c r="AY23" s="28">
        <f>[22]DATA!AY2</f>
        <v>55</v>
      </c>
      <c r="AZ23" s="6">
        <f>[22]DATA!AZ2</f>
        <v>1</v>
      </c>
      <c r="BA23" s="7" t="str">
        <f>[22]DATA!BA2</f>
        <v>Compañía de torres de telecomunicaciones líder en europa. Crece vía inorgánica financiandose con deuda y equity para ganar cuota de mercado. La estrategia general es apalancar retornos bajos, pero seguros y estables, con deuda de bajo coste. El guidance de la compañía es obtener 2-2.2B de FCF a 2025. Valoramos a un múltiplo de 20-22 EV/FCF y llegamos a una valoración de 40-48 B para EV o 30-38 para MC. Esto se corresponde con 45-55 euros por acción. Para valoración ajustada, ver el modelo de Bernstein (Dato clave: el margen FCF sobre ventas normalizado es del 50%).</v>
      </c>
      <c r="BB23" s="8">
        <f>[22]DATA!BB2</f>
        <v>0</v>
      </c>
      <c r="BC23" s="8">
        <f>[22]DATA!BC2</f>
        <v>0</v>
      </c>
      <c r="BD23" s="10">
        <f>[22]DATA!BD2</f>
        <v>44517</v>
      </c>
      <c r="BE23" s="15">
        <f>[22]DATA!BE2</f>
        <v>0</v>
      </c>
    </row>
    <row r="24" spans="1:57" ht="17.100000000000001" customHeight="1" x14ac:dyDescent="0.3">
      <c r="A24" s="2" t="s">
        <v>79</v>
      </c>
      <c r="B24" s="2" t="str">
        <f>[23]DATA!B2</f>
        <v>Corticeira Amorim SGPS SA</v>
      </c>
      <c r="C24" s="3">
        <f>[23]DATA!C2</f>
        <v>4.6716608326122726E-2</v>
      </c>
      <c r="D24" s="3">
        <f>[23]DATA!D2</f>
        <v>0.16932364096273872</v>
      </c>
      <c r="E24" s="3">
        <f>[23]DATA!E2</f>
        <v>0.16203639520074567</v>
      </c>
      <c r="F24" s="3">
        <f>[23]DATA!F2</f>
        <v>0.15958572588278805</v>
      </c>
      <c r="G24" s="3">
        <f>[23]DATA!G2</f>
        <v>0.14039149544935331</v>
      </c>
      <c r="H24" s="3">
        <f>[23]DATA!H2</f>
        <v>2.5403605163800781E-2</v>
      </c>
      <c r="I24" s="16">
        <f>[23]DATA!I2</f>
        <v>1.0196026467050494</v>
      </c>
      <c r="J24" s="3">
        <f>[23]DATA!J2</f>
        <v>-5.2424909738048142E-2</v>
      </c>
      <c r="K24" s="3">
        <f>[23]DATA!K2</f>
        <v>0.16820134222747066</v>
      </c>
      <c r="L24" s="3">
        <f>[23]DATA!L2</f>
        <v>0.1305483144999911</v>
      </c>
      <c r="M24" s="4">
        <f>[23]DATA!M2</f>
        <v>0.1279376292964238</v>
      </c>
      <c r="N24" s="5">
        <f>[23]DATA!N2</f>
        <v>0.11161786321322499</v>
      </c>
      <c r="O24" s="4">
        <f>[23]DATA!O2</f>
        <v>1.1829775007735492E-2</v>
      </c>
      <c r="P24" s="16">
        <f>[23]DATA!P2</f>
        <v>0.88938692886061288</v>
      </c>
      <c r="Q24" s="6">
        <f>[23]DATA!Q2</f>
        <v>3</v>
      </c>
      <c r="R24" s="6">
        <f>[23]DATA!R2</f>
        <v>1</v>
      </c>
      <c r="S24" s="6">
        <f>[23]DATA!S2</f>
        <v>2</v>
      </c>
      <c r="T24" s="6">
        <f>[23]DATA!T2</f>
        <v>3</v>
      </c>
      <c r="U24" s="6">
        <f>[23]DATA!U2</f>
        <v>1</v>
      </c>
      <c r="V24" s="6">
        <f>[23]DATA!V2</f>
        <v>1</v>
      </c>
      <c r="W24" s="6">
        <f>[23]DATA!W2</f>
        <v>1</v>
      </c>
      <c r="X24" s="6">
        <f>[23]DATA!X2</f>
        <v>2</v>
      </c>
      <c r="Y24" s="6">
        <f>[23]DATA!Y2</f>
        <v>2</v>
      </c>
      <c r="Z24" s="6">
        <f>[23]DATA!Z2</f>
        <v>2</v>
      </c>
      <c r="AA24" s="6">
        <f>[23]DATA!AA2</f>
        <v>2</v>
      </c>
      <c r="AB24" s="6">
        <f>[23]DATA!AB2</f>
        <v>1</v>
      </c>
      <c r="AC24" s="6">
        <f>[23]DATA!AC2</f>
        <v>2</v>
      </c>
      <c r="AD24" s="6" t="str">
        <f>[23]DATA!AD2</f>
        <v>Stalwart</v>
      </c>
      <c r="AE24" s="6" t="str">
        <f>[23]DATA!AE2</f>
        <v>Excellent</v>
      </c>
      <c r="AF24" s="6" t="str">
        <f>[23]DATA!AF2</f>
        <v>PORTUGAL</v>
      </c>
      <c r="AG24" s="6" t="str">
        <f>[23]DATA!AG2</f>
        <v>Materials</v>
      </c>
      <c r="AH24" s="6" t="str">
        <f>[23]DATA!AH2</f>
        <v>Containers &amp; Packaging</v>
      </c>
      <c r="AI24" s="6" t="str">
        <f>[23]DATA!AI2</f>
        <v>Materials</v>
      </c>
      <c r="AJ24" s="6" t="str">
        <f>[23]DATA!AJ2</f>
        <v>Good</v>
      </c>
      <c r="AK24" s="6" t="str">
        <f>[23]DATA!AK2</f>
        <v>Low</v>
      </c>
      <c r="AL24" s="6" t="str">
        <f>[23]DATA!AL2</f>
        <v>Unique Assets</v>
      </c>
      <c r="AM24" s="6" t="str">
        <f>[23]DATA!AM2</f>
        <v>Switching Costs</v>
      </c>
      <c r="AN24" s="6">
        <f>[23]DATA!AN2</f>
        <v>0</v>
      </c>
      <c r="AO24" s="6" t="str">
        <f>[23]DATA!AO2</f>
        <v>Wide</v>
      </c>
      <c r="AP24" s="6" t="str">
        <f>[23]DATA!AP2</f>
        <v>Static</v>
      </c>
      <c r="AQ24" s="6" t="str">
        <f>[23]DATA!AQ2</f>
        <v>Slow</v>
      </c>
      <c r="AR24" s="6">
        <f>[23]DATA!AR2</f>
        <v>2.2000000000000002</v>
      </c>
      <c r="AS24" s="6">
        <f>[23]DATA!AS2</f>
        <v>22</v>
      </c>
      <c r="AT24" s="6">
        <f>[23]DATA!AT2</f>
        <v>11</v>
      </c>
      <c r="AU24" s="6">
        <f>[23]DATA!AU2</f>
        <v>13</v>
      </c>
      <c r="AV24" s="6" t="str">
        <f>[23]DATA!AV2</f>
        <v>Strategical</v>
      </c>
      <c r="AW24" s="28">
        <f>[23]DATA!AW2</f>
        <v>8.4615384615384617</v>
      </c>
      <c r="AX24" s="28">
        <f>[23]DATA!AX2</f>
        <v>7.333333333333333</v>
      </c>
      <c r="AY24" s="28">
        <f>[23]DATA!AY2</f>
        <v>13</v>
      </c>
      <c r="AZ24" s="6">
        <f>[23]DATA!AZ2</f>
        <v>3</v>
      </c>
      <c r="BA24" s="7" t="str">
        <f>[23]DATA!BA2</f>
        <v>Mayor productora de corcho a nivel mundial. Compañía familiar fundada en 1870 y muy bien gestionada.El 90% de la población de alcornoques vive en Portugal, España, Marruecos y Argelia. Portugal es el mayor productor de corcho del mundo con un 50% de cuota de mercado. Estos árboles viven unos 150-250 años y se cosechan cada 10-15 años. La primera recolección no se puede realizar hasta que el árbol tenga una edad de unos 40 años, lo que otorga a la compañía (integrada verticalmente) una ventaja competitiva increible. Se estiman 100 millones de beneficio y se valora a PER 15-17 por calidad: 1.5-1.7B de MC y 11-13 euros por acción.</v>
      </c>
      <c r="BB24" s="8">
        <f>[23]DATA!BB2</f>
        <v>0</v>
      </c>
      <c r="BC24" s="8">
        <f>[23]DATA!BC2</f>
        <v>0</v>
      </c>
      <c r="BD24" s="10">
        <f>[23]DATA!BD2</f>
        <v>44517</v>
      </c>
      <c r="BE24" s="15">
        <f>[23]DATA!BE2</f>
        <v>0</v>
      </c>
    </row>
    <row r="25" spans="1:57" ht="17.100000000000001" customHeight="1" x14ac:dyDescent="0.3">
      <c r="A25" s="2" t="s">
        <v>80</v>
      </c>
      <c r="B25" s="2" t="str">
        <f>[24]DATA!B2</f>
        <v>CANCOM SE</v>
      </c>
      <c r="C25" s="3">
        <f>[24]DATA!C2</f>
        <v>0.10957595655283935</v>
      </c>
      <c r="D25" s="3">
        <f>[24]DATA!D2</f>
        <v>7.6575151576668679E-2</v>
      </c>
      <c r="E25" s="3">
        <f>[24]DATA!E2</f>
        <v>0.46333281261170134</v>
      </c>
      <c r="F25" s="3">
        <f>[24]DATA!F2</f>
        <v>0.23760644689705734</v>
      </c>
      <c r="G25" s="3">
        <f>[24]DATA!G2</f>
        <v>-0.20960212115931265</v>
      </c>
      <c r="H25" s="3">
        <f>[24]DATA!H2</f>
        <v>4.7929688570088128E-2</v>
      </c>
      <c r="I25" s="16">
        <f>[24]DATA!I2</f>
        <v>-1.6143795377530104</v>
      </c>
      <c r="J25" s="3">
        <f>[24]DATA!J2</f>
        <v>0.10905088786373685</v>
      </c>
      <c r="K25" s="3">
        <f>[24]DATA!K2</f>
        <v>0.10105032047768461</v>
      </c>
      <c r="L25" s="3">
        <f>[24]DATA!L2</f>
        <v>0.42847103482240156</v>
      </c>
      <c r="M25" s="4">
        <f>[24]DATA!M2</f>
        <v>0.26322373609638022</v>
      </c>
      <c r="N25" s="5">
        <f>[24]DATA!N2</f>
        <v>-0.40202893148973118</v>
      </c>
      <c r="O25" s="4">
        <f>[24]DATA!O2</f>
        <v>1.1183800434522113E-2</v>
      </c>
      <c r="P25" s="16">
        <f>[24]DATA!P2</f>
        <v>-3.9441418340717358</v>
      </c>
      <c r="Q25" s="6">
        <f>[24]DATA!Q2</f>
        <v>2</v>
      </c>
      <c r="R25" s="6">
        <f>[24]DATA!R2</f>
        <v>3</v>
      </c>
      <c r="S25" s="6">
        <f>[24]DATA!S2</f>
        <v>1</v>
      </c>
      <c r="T25" s="6">
        <f>[24]DATA!T2</f>
        <v>2</v>
      </c>
      <c r="U25" s="6">
        <f>[24]DATA!U2</f>
        <v>2</v>
      </c>
      <c r="V25" s="6">
        <f>[24]DATA!V2</f>
        <v>2</v>
      </c>
      <c r="W25" s="6">
        <f>[24]DATA!W2</f>
        <v>2</v>
      </c>
      <c r="X25" s="6">
        <f>[24]DATA!X2</f>
        <v>2</v>
      </c>
      <c r="Y25" s="6">
        <f>[24]DATA!Y2</f>
        <v>3</v>
      </c>
      <c r="Z25" s="6">
        <f>[24]DATA!Z2</f>
        <v>2</v>
      </c>
      <c r="AA25" s="6">
        <f>[24]DATA!AA2</f>
        <v>2</v>
      </c>
      <c r="AB25" s="6">
        <f>[24]DATA!AB2</f>
        <v>2</v>
      </c>
      <c r="AC25" s="6">
        <f>[24]DATA!AC2</f>
        <v>2</v>
      </c>
      <c r="AD25" s="6" t="str">
        <f>[24]DATA!AD2</f>
        <v>Slow Grower</v>
      </c>
      <c r="AE25" s="6" t="str">
        <f>[24]DATA!AE2</f>
        <v>Regular</v>
      </c>
      <c r="AF25" s="6" t="str">
        <f>[24]DATA!AF2</f>
        <v>GERMANY</v>
      </c>
      <c r="AG25" s="6" t="str">
        <f>[24]DATA!AG2</f>
        <v>Information Technology</v>
      </c>
      <c r="AH25" s="6" t="str">
        <f>[24]DATA!AH2</f>
        <v>IT Services</v>
      </c>
      <c r="AI25" s="6" t="str">
        <f>[24]DATA!AI2</f>
        <v>Software &amp; Services</v>
      </c>
      <c r="AJ25" s="6" t="str">
        <f>[24]DATA!AJ2</f>
        <v>Good</v>
      </c>
      <c r="AK25" s="6" t="str">
        <f>[24]DATA!AK2</f>
        <v>Low</v>
      </c>
      <c r="AL25" s="6" t="str">
        <f>[24]DATA!AL2</f>
        <v>Switching Costs</v>
      </c>
      <c r="AM25" s="6">
        <f>[24]DATA!AM2</f>
        <v>0</v>
      </c>
      <c r="AN25" s="6">
        <f>[24]DATA!AN2</f>
        <v>0</v>
      </c>
      <c r="AO25" s="6" t="str">
        <f>[24]DATA!AO2</f>
        <v>Narrow</v>
      </c>
      <c r="AP25" s="6" t="str">
        <f>[24]DATA!AP2</f>
        <v>Static</v>
      </c>
      <c r="AQ25" s="6" t="str">
        <f>[24]DATA!AQ2</f>
        <v>Slow</v>
      </c>
      <c r="AR25" s="6">
        <f>[24]DATA!AR2</f>
        <v>1.2</v>
      </c>
      <c r="AS25" s="6">
        <f>[24]DATA!AS2</f>
        <v>30</v>
      </c>
      <c r="AT25" s="6">
        <f>[24]DATA!AT2</f>
        <v>50</v>
      </c>
      <c r="AU25" s="6">
        <f>[24]DATA!AU2</f>
        <v>65</v>
      </c>
      <c r="AV25" s="6" t="str">
        <f>[24]DATA!AV2</f>
        <v>Strategical</v>
      </c>
      <c r="AW25" s="28">
        <f>[24]DATA!AW2</f>
        <v>38.46153846153846</v>
      </c>
      <c r="AX25" s="28">
        <f>[24]DATA!AX2</f>
        <v>33.333333333333336</v>
      </c>
      <c r="AY25" s="28">
        <f>[24]DATA!AY2</f>
        <v>65</v>
      </c>
      <c r="AZ25" s="6">
        <f>[24]DATA!AZ2</f>
        <v>1</v>
      </c>
      <c r="BA25" s="7" t="str">
        <f>[24]DATA!BA2</f>
        <v>Empresa servicios IT y cloud. Principalmente situada en Alemania y algo en Europa y EEUU. El negocio cloud es más pequeño (15%-20%) y con buenos márgenes EBIT (+-17%) y el IT services es el resto con márgenes más justos (+-8%). Asumiendo un crecimiento entre 10-13% por afección covid a '24 tenemos 1.9-2.5Bn. Asumiendo margenes EBITDA del 10% y Neto del 4% quedan 190-250M EBITDA y 75-100M Beneficio Neto. Supongo 1x FCF conversion to Net Income y nos da 75-100M de FCF a '24. Se incluye en la valoración el efecto de la caja per share y se llega a un rango 50-65/share.</v>
      </c>
      <c r="BB25" s="8">
        <f>[24]DATA!BB2</f>
        <v>0</v>
      </c>
      <c r="BC25" s="8">
        <f>[24]DATA!BC2</f>
        <v>0</v>
      </c>
      <c r="BD25" s="10">
        <f>[24]DATA!BD2</f>
        <v>44803</v>
      </c>
      <c r="BE25" s="15">
        <f>[24]DATA!BE2</f>
        <v>2.9</v>
      </c>
    </row>
    <row r="26" spans="1:57" ht="17.100000000000001" customHeight="1" x14ac:dyDescent="0.3">
      <c r="A26" s="2" t="s">
        <v>81</v>
      </c>
      <c r="B26" s="2" t="str">
        <f>[25]DATA!B2</f>
        <v>Canadian Pacific Railway Ltd</v>
      </c>
      <c r="C26" s="3">
        <f>[25]DATA!C2</f>
        <v>3.9793062055269703E-2</v>
      </c>
      <c r="D26" s="3">
        <f>[25]DATA!D2</f>
        <v>0.46554117377339155</v>
      </c>
      <c r="E26" s="3">
        <f>[25]DATA!E2</f>
        <v>0.14850429198157533</v>
      </c>
      <c r="F26" s="3">
        <f>[25]DATA!F2</f>
        <v>0.14702608914027407</v>
      </c>
      <c r="G26" s="3">
        <f>[25]DATA!G2</f>
        <v>0.37077173335796021</v>
      </c>
      <c r="H26" s="3">
        <f>[25]DATA!H2</f>
        <v>4.879002723462196E-2</v>
      </c>
      <c r="I26" s="16">
        <f>[25]DATA!I2</f>
        <v>2.5792000284978061</v>
      </c>
      <c r="J26" s="3">
        <f>[25]DATA!J2</f>
        <v>3.6964980544747172E-2</v>
      </c>
      <c r="K26" s="3">
        <f>[25]DATA!K2</f>
        <v>0.5764853033145716</v>
      </c>
      <c r="L26" s="3">
        <f>[25]DATA!L2</f>
        <v>7.048082097723013E-2</v>
      </c>
      <c r="M26" s="4">
        <f>[25]DATA!M2</f>
        <v>7.048082097723013E-2</v>
      </c>
      <c r="N26" s="5">
        <f>[25]DATA!N2</f>
        <v>0.29420479047185999</v>
      </c>
      <c r="O26" s="4">
        <f>[25]DATA!O2</f>
        <v>2.1861181497490934E-2</v>
      </c>
      <c r="P26" s="16">
        <f>[25]DATA!P2</f>
        <v>4.3519201562160985</v>
      </c>
      <c r="Q26" s="6">
        <f>[25]DATA!Q2</f>
        <v>3</v>
      </c>
      <c r="R26" s="6">
        <f>[25]DATA!R2</f>
        <v>1</v>
      </c>
      <c r="S26" s="6">
        <f>[25]DATA!S2</f>
        <v>3</v>
      </c>
      <c r="T26" s="6">
        <f>[25]DATA!T2</f>
        <v>2</v>
      </c>
      <c r="U26" s="6">
        <f>[25]DATA!U2</f>
        <v>3</v>
      </c>
      <c r="V26" s="6">
        <f>[25]DATA!V2</f>
        <v>1</v>
      </c>
      <c r="W26" s="6">
        <f>[25]DATA!W2</f>
        <v>0</v>
      </c>
      <c r="X26" s="6">
        <f>[25]DATA!X2</f>
        <v>2</v>
      </c>
      <c r="Y26" s="6">
        <f>[25]DATA!Y2</f>
        <v>1</v>
      </c>
      <c r="Z26" s="6">
        <f>[25]DATA!Z2</f>
        <v>2</v>
      </c>
      <c r="AA26" s="6">
        <f>[25]DATA!AA2</f>
        <v>2</v>
      </c>
      <c r="AB26" s="6">
        <f>[25]DATA!AB2</f>
        <v>1</v>
      </c>
      <c r="AC26" s="6">
        <f>[25]DATA!AC2</f>
        <v>2</v>
      </c>
      <c r="AD26" s="6" t="str">
        <f>[25]DATA!AD2</f>
        <v>Stalwart</v>
      </c>
      <c r="AE26" s="6" t="str">
        <f>[25]DATA!AE2</f>
        <v>Excellent</v>
      </c>
      <c r="AF26" s="6" t="str">
        <f>[25]DATA!AF2</f>
        <v>CANADA</v>
      </c>
      <c r="AG26" s="6" t="str">
        <f>[25]DATA!AG2</f>
        <v>Industrials</v>
      </c>
      <c r="AH26" s="6" t="str">
        <f>[25]DATA!AH2</f>
        <v>Road &amp; Rail</v>
      </c>
      <c r="AI26" s="6" t="str">
        <f>[25]DATA!AI2</f>
        <v>Transportation</v>
      </c>
      <c r="AJ26" s="6" t="str">
        <f>[25]DATA!AJ2</f>
        <v>Strongest</v>
      </c>
      <c r="AK26" s="6" t="str">
        <f>[25]DATA!AK2</f>
        <v>Low</v>
      </c>
      <c r="AL26" s="6" t="str">
        <f>[25]DATA!AL2</f>
        <v>Unique Assets</v>
      </c>
      <c r="AM26" s="6">
        <f>[25]DATA!AM2</f>
        <v>0</v>
      </c>
      <c r="AN26" s="6">
        <f>[25]DATA!AN2</f>
        <v>0</v>
      </c>
      <c r="AO26" s="6" t="str">
        <f>[25]DATA!AO2</f>
        <v>Wide</v>
      </c>
      <c r="AP26" s="6" t="str">
        <f>[25]DATA!AP2</f>
        <v>Static</v>
      </c>
      <c r="AQ26" s="6" t="str">
        <f>[25]DATA!AQ2</f>
        <v>Slow</v>
      </c>
      <c r="AR26" s="6">
        <f>[25]DATA!AR2</f>
        <v>10</v>
      </c>
      <c r="AS26" s="6">
        <f>[25]DATA!AS2</f>
        <v>25</v>
      </c>
      <c r="AT26" s="6">
        <f>[25]DATA!AT2</f>
        <v>70</v>
      </c>
      <c r="AU26" s="6">
        <f>[25]DATA!AU2</f>
        <v>90</v>
      </c>
      <c r="AV26" s="6" t="str">
        <f>[25]DATA!AV2</f>
        <v>Strategical</v>
      </c>
      <c r="AW26" s="28">
        <f>[25]DATA!AW2</f>
        <v>53.846153846153847</v>
      </c>
      <c r="AX26" s="28">
        <f>[25]DATA!AX2</f>
        <v>46.666666666666664</v>
      </c>
      <c r="AY26" s="28">
        <f>[25]DATA!AY2</f>
        <v>90</v>
      </c>
      <c r="AZ26" s="6">
        <f>[25]DATA!AZ2</f>
        <v>1</v>
      </c>
      <c r="BA26" s="7" t="str">
        <f>[25]DATA!BA2</f>
        <v>Cuidado porque el reporting está expresado en CAD pero la acción cotiza en USD. Tras la adquisición de KSU US han aumentado sus ventajas competitivas hasta el extremo. Tras la reestructuración de la compañía, van a conseguir un FCF en el rango 4,5-5,5B CAD. Valorando x18-20 por calidad llegamos a una valoración de 80-110 B CAD (70-90 USD/Share).</v>
      </c>
      <c r="BB26" s="8">
        <f>[25]DATA!BB2</f>
        <v>0</v>
      </c>
      <c r="BC26" s="8">
        <f>[25]DATA!BC2</f>
        <v>0</v>
      </c>
      <c r="BD26" s="10">
        <f>[25]DATA!BD2</f>
        <v>44614</v>
      </c>
      <c r="BE26" s="15">
        <f>[25]DATA!BE2</f>
        <v>5.7</v>
      </c>
    </row>
    <row r="27" spans="1:57" ht="17.100000000000001" customHeight="1" x14ac:dyDescent="0.3">
      <c r="A27" s="2" t="s">
        <v>82</v>
      </c>
      <c r="B27" s="2" t="str">
        <f>[26]DATA!B2</f>
        <v>Constellation Software Inc/Canada</v>
      </c>
      <c r="C27" s="3">
        <f>[26]DATA!C2</f>
        <v>0.21773859273738563</v>
      </c>
      <c r="D27" s="3">
        <f>[26]DATA!D2</f>
        <v>0.25700438914911805</v>
      </c>
      <c r="E27" s="3">
        <f>[26]DATA!E2</f>
        <v>0.99526092511489861</v>
      </c>
      <c r="F27" s="3">
        <f>[26]DATA!F2</f>
        <v>0.57936253366819535</v>
      </c>
      <c r="G27" s="3">
        <f>[26]DATA!G2</f>
        <v>5.60938496939513E-2</v>
      </c>
      <c r="H27" s="3">
        <f>[26]DATA!H2</f>
        <v>4.9910690272036762E-2</v>
      </c>
      <c r="I27" s="16">
        <f>[26]DATA!I2</f>
        <v>0.24423580392203531</v>
      </c>
      <c r="J27" s="3">
        <f>[26]DATA!J2</f>
        <v>0.28647014361300083</v>
      </c>
      <c r="K27" s="3">
        <f>[26]DATA!K2</f>
        <v>0.29612220916568743</v>
      </c>
      <c r="L27" s="3">
        <f>[26]DATA!L2</f>
        <v>1.0505415162454874</v>
      </c>
      <c r="M27" s="4">
        <f>[26]DATA!M2</f>
        <v>0.60582928521859825</v>
      </c>
      <c r="N27" s="5">
        <f>[26]DATA!N2</f>
        <v>-1.5515903801396431E-2</v>
      </c>
      <c r="O27" s="4">
        <f>[26]DATA!O2</f>
        <v>7.4670571010248904E-2</v>
      </c>
      <c r="P27" s="16">
        <f>[26]DATA!P2</f>
        <v>-5.2910052910052907E-2</v>
      </c>
      <c r="Q27" s="6">
        <f>[26]DATA!Q2</f>
        <v>3</v>
      </c>
      <c r="R27" s="6">
        <f>[26]DATA!R2</f>
        <v>3</v>
      </c>
      <c r="S27" s="6">
        <f>[26]DATA!S2</f>
        <v>2</v>
      </c>
      <c r="T27" s="6">
        <f>[26]DATA!T2</f>
        <v>3</v>
      </c>
      <c r="U27" s="6">
        <f>[26]DATA!U2</f>
        <v>3</v>
      </c>
      <c r="V27" s="6">
        <f>[26]DATA!V2</f>
        <v>3</v>
      </c>
      <c r="W27" s="6">
        <f>[26]DATA!W2</f>
        <v>3</v>
      </c>
      <c r="X27" s="6">
        <f>[26]DATA!X2</f>
        <v>3</v>
      </c>
      <c r="Y27" s="6">
        <f>[26]DATA!Y2</f>
        <v>2</v>
      </c>
      <c r="Z27" s="6">
        <f>[26]DATA!Z2</f>
        <v>3</v>
      </c>
      <c r="AA27" s="6">
        <f>[26]DATA!AA2</f>
        <v>3</v>
      </c>
      <c r="AB27" s="6">
        <f>[26]DATA!AB2</f>
        <v>3</v>
      </c>
      <c r="AC27" s="6">
        <f>[26]DATA!AC2</f>
        <v>3</v>
      </c>
      <c r="AD27" s="6" t="str">
        <f>[26]DATA!AD2</f>
        <v>Fast Grower</v>
      </c>
      <c r="AE27" s="6" t="str">
        <f>[26]DATA!AE2</f>
        <v>Excellent</v>
      </c>
      <c r="AF27" s="6" t="str">
        <f>[26]DATA!AF2</f>
        <v>CANADA</v>
      </c>
      <c r="AG27" s="6" t="str">
        <f>[26]DATA!AG2</f>
        <v>Information Technology</v>
      </c>
      <c r="AH27" s="6" t="str">
        <f>[26]DATA!AH2</f>
        <v>Software</v>
      </c>
      <c r="AI27" s="6" t="str">
        <f>[26]DATA!AI2</f>
        <v>Software &amp; Services</v>
      </c>
      <c r="AJ27" s="6" t="str">
        <f>[26]DATA!AJ2</f>
        <v>Strongest</v>
      </c>
      <c r="AK27" s="6" t="str">
        <f>[26]DATA!AK2</f>
        <v>Low</v>
      </c>
      <c r="AL27" s="6" t="str">
        <f>[26]DATA!AL2</f>
        <v>Switching Costs</v>
      </c>
      <c r="AM27" s="6">
        <f>[26]DATA!AM2</f>
        <v>0</v>
      </c>
      <c r="AN27" s="6">
        <f>[26]DATA!AN2</f>
        <v>0</v>
      </c>
      <c r="AO27" s="6" t="str">
        <f>[26]DATA!AO2</f>
        <v>Wide</v>
      </c>
      <c r="AP27" s="6" t="str">
        <f>[26]DATA!AP2</f>
        <v>Static</v>
      </c>
      <c r="AQ27" s="6" t="str">
        <f>[26]DATA!AQ2</f>
        <v>Fast</v>
      </c>
      <c r="AR27" s="6">
        <f>[26]DATA!AR2</f>
        <v>10</v>
      </c>
      <c r="AS27" s="6">
        <f>[26]DATA!AS2</f>
        <v>85</v>
      </c>
      <c r="AT27" s="6">
        <f>[26]DATA!AT2</f>
        <v>2900</v>
      </c>
      <c r="AU27" s="6">
        <f>[26]DATA!AU2</f>
        <v>3100</v>
      </c>
      <c r="AV27" s="6" t="str">
        <f>[26]DATA!AV2</f>
        <v>Strategical</v>
      </c>
      <c r="AW27" s="28">
        <f>[26]DATA!AW2</f>
        <v>2230.7692307692305</v>
      </c>
      <c r="AX27" s="28">
        <f>[26]DATA!AX2</f>
        <v>1933.3333333333333</v>
      </c>
      <c r="AY27" s="28">
        <f>[26]DATA!AY2</f>
        <v>3100</v>
      </c>
      <c r="AZ27" s="6">
        <f>[26]DATA!AZ2</f>
        <v>3</v>
      </c>
      <c r="BA27" s="7" t="str">
        <f>[26]DATA!BA2</f>
        <v>Nuestras estimaciones para 2024 es que la compañía consiga ventas unos 8-8.3B, margen FCF del 25% y valorando a x25 FCF por calidad y crecimiento llegamos a una valoración de 50-52B (2900-3100 CAD/share). Todos los valores se expresan en USD excepto el precio de la acción y FCF/Share.</v>
      </c>
      <c r="BB27" s="8">
        <f>[26]DATA!BB2</f>
        <v>0</v>
      </c>
      <c r="BC27" s="8">
        <f>[26]DATA!BC2</f>
        <v>0</v>
      </c>
      <c r="BD27" s="10">
        <f>[26]DATA!BD2</f>
        <v>44804</v>
      </c>
      <c r="BE27" s="15">
        <f>[26]DATA!BE2</f>
        <v>120</v>
      </c>
    </row>
    <row r="28" spans="1:57" ht="17.100000000000001" customHeight="1" x14ac:dyDescent="0.3">
      <c r="A28" s="2" t="s">
        <v>83</v>
      </c>
      <c r="B28" s="2" t="str">
        <f>[27]DATA!B2</f>
        <v>Global Dominion Access SA</v>
      </c>
      <c r="C28" s="3">
        <f ca="1">[27]DATA!C2</f>
        <v>0.29719451401302588</v>
      </c>
      <c r="D28" s="3">
        <f ca="1">[27]DATA!D2</f>
        <v>7.9253589223116358E-2</v>
      </c>
      <c r="E28" s="3">
        <f ca="1">[27]DATA!E2</f>
        <v>-0.71058772291263306</v>
      </c>
      <c r="F28" s="3">
        <f ca="1">[27]DATA!F2</f>
        <v>0.19792689359318419</v>
      </c>
      <c r="G28" s="3">
        <f ca="1">[27]DATA!G2</f>
        <v>3.1248619003050915E-2</v>
      </c>
      <c r="H28" s="3">
        <f ca="1">[27]DATA!H2</f>
        <v>0</v>
      </c>
      <c r="I28" s="16">
        <f ca="1">[27]DATA!I2</f>
        <v>0.13927387192700202</v>
      </c>
      <c r="J28" s="3">
        <f>[27]DATA!J2</f>
        <v>8.2287009453495319E-2</v>
      </c>
      <c r="K28" s="3">
        <f>[27]DATA!K2</f>
        <v>9.8701232141721038E-2</v>
      </c>
      <c r="L28" s="3">
        <f ca="1">[27]DATA!L2</f>
        <v>3.6487418716426347</v>
      </c>
      <c r="M28" s="4">
        <f ca="1">[27]DATA!M2</f>
        <v>0.2013322725074492</v>
      </c>
      <c r="N28" s="5">
        <f ca="1">[27]DATA!N2</f>
        <v>-6.2083580283789658E-2</v>
      </c>
      <c r="O28" s="4">
        <f>[27]DATA!O2</f>
        <v>0</v>
      </c>
      <c r="P28" s="16">
        <f ca="1">[27]DATA!P2</f>
        <v>-0.58987099257826836</v>
      </c>
      <c r="Q28" s="6">
        <f>[27]DATA!Q2</f>
        <v>2</v>
      </c>
      <c r="R28" s="6">
        <f>[27]DATA!R2</f>
        <v>3</v>
      </c>
      <c r="S28" s="6">
        <f>[27]DATA!S2</f>
        <v>1</v>
      </c>
      <c r="T28" s="6">
        <f>[27]DATA!T2</f>
        <v>2</v>
      </c>
      <c r="U28" s="6">
        <f>[27]DATA!U2</f>
        <v>1</v>
      </c>
      <c r="V28" s="6">
        <f>[27]DATA!V2</f>
        <v>3</v>
      </c>
      <c r="W28" s="6">
        <f>[27]DATA!W2</f>
        <v>2</v>
      </c>
      <c r="X28" s="6">
        <f>[27]DATA!X2</f>
        <v>3</v>
      </c>
      <c r="Y28" s="6">
        <f>[27]DATA!Y2</f>
        <v>3</v>
      </c>
      <c r="Z28" s="6">
        <f>[27]DATA!Z2</f>
        <v>3</v>
      </c>
      <c r="AA28" s="6">
        <f>[27]DATA!AA2</f>
        <v>3</v>
      </c>
      <c r="AB28" s="6">
        <f>[27]DATA!AB2</f>
        <v>3</v>
      </c>
      <c r="AC28" s="6">
        <f>[27]DATA!AC2</f>
        <v>3</v>
      </c>
      <c r="AD28" s="6" t="str">
        <f>[27]DATA!AD2</f>
        <v>Fast Grower</v>
      </c>
      <c r="AE28" s="6" t="str">
        <f>[27]DATA!AE2</f>
        <v>Excellent</v>
      </c>
      <c r="AF28" s="6" t="str">
        <f>[27]DATA!AF2</f>
        <v>SPAIN</v>
      </c>
      <c r="AG28" s="6" t="str">
        <f>[27]DATA!AG2</f>
        <v>Information Technology</v>
      </c>
      <c r="AH28" s="6" t="str">
        <f>[27]DATA!AH2</f>
        <v>IT Services</v>
      </c>
      <c r="AI28" s="6" t="str">
        <f>[27]DATA!AI2</f>
        <v>Software &amp; Services</v>
      </c>
      <c r="AJ28" s="6" t="str">
        <f>[27]DATA!AJ2</f>
        <v>Good</v>
      </c>
      <c r="AK28" s="6" t="str">
        <f>[27]DATA!AK2</f>
        <v>Medium</v>
      </c>
      <c r="AL28" s="6" t="str">
        <f>[27]DATA!AL2</f>
        <v>Network Effects</v>
      </c>
      <c r="AM28" s="6">
        <f>[27]DATA!AM2</f>
        <v>0</v>
      </c>
      <c r="AN28" s="6">
        <f>[27]DATA!AN2</f>
        <v>0</v>
      </c>
      <c r="AO28" s="6" t="str">
        <f>[27]DATA!AO2</f>
        <v>Narrow</v>
      </c>
      <c r="AP28" s="6" t="str">
        <f>[27]DATA!AP2</f>
        <v>Widing</v>
      </c>
      <c r="AQ28" s="6" t="str">
        <f>[27]DATA!AQ2</f>
        <v>Fast</v>
      </c>
      <c r="AR28" s="6">
        <f>[27]DATA!AR2</f>
        <v>1.1000000000000001</v>
      </c>
      <c r="AS28" s="6">
        <f>[27]DATA!AS2</f>
        <v>24</v>
      </c>
      <c r="AT28" s="6">
        <f>[27]DATA!AT2</f>
        <v>6</v>
      </c>
      <c r="AU28" s="6">
        <f>[27]DATA!AU2</f>
        <v>7</v>
      </c>
      <c r="AV28" s="6" t="str">
        <f>[27]DATA!AV2</f>
        <v>Strategical</v>
      </c>
      <c r="AW28" s="28">
        <f>[27]DATA!AW2</f>
        <v>4.615384615384615</v>
      </c>
      <c r="AX28" s="28">
        <f>[27]DATA!AX2</f>
        <v>4</v>
      </c>
      <c r="AY28" s="28">
        <f>[27]DATA!AY2</f>
        <v>7</v>
      </c>
      <c r="AZ28" s="6">
        <f>[27]DATA!AZ2</f>
        <v>2</v>
      </c>
      <c r="BA28" s="7" t="str">
        <f>[27]DATA!BA2</f>
        <v>Compañía con una ejecución impecable y con una ofecta multiestratégica que le permite afrontar todo tipo de proyectos(con énfasis en el desarrollo tecnológico). Posición financiera excelente. El guidance a 2022 es un beneficio neto de 65M con una conversión de EBITA en FCF superior al 75% y un RONA superior al 20%. Organicamente ventas crecen al 5% y EBITA al 10%. Destacan el CapEx Man en el 3% ventas. Normalizando margenes EBITDA en el 10% llegamos al 7% EBIT y 5-5,5% margen neto. Creemos que cumplen objetivos y consiguen 65M beneficio neto a 2022, con una valoración de 1-1.2B a x16-18 PER (por crecimiento, calidad y posición de balance): 6-7 euros por acción.</v>
      </c>
      <c r="BB28" s="8">
        <f>[27]DATA!BB2</f>
        <v>0</v>
      </c>
      <c r="BC28" s="8">
        <f>[27]DATA!BC2</f>
        <v>0</v>
      </c>
      <c r="BD28" s="10">
        <f ca="1">[27]DATA!BD2</f>
        <v>44844</v>
      </c>
      <c r="BE28" s="15">
        <f>[27]DATA!BE2</f>
        <v>0.4</v>
      </c>
    </row>
    <row r="29" spans="1:57" ht="17.100000000000001" customHeight="1" x14ac:dyDescent="0.3">
      <c r="A29" s="2" t="s">
        <v>84</v>
      </c>
      <c r="B29" s="2" t="str">
        <f>[28]DATA!B2</f>
        <v>Elecnor SA</v>
      </c>
      <c r="C29" s="3">
        <f>[28]DATA!C2</f>
        <v>3.2887498677004613E-2</v>
      </c>
      <c r="D29" s="3">
        <f>[28]DATA!D2</f>
        <v>0.1015529637358253</v>
      </c>
      <c r="E29" s="3">
        <f>[28]DATA!E2</f>
        <v>9.0988168327840679E-2</v>
      </c>
      <c r="F29" s="3">
        <f>[28]DATA!F2</f>
        <v>8.92512441181431E-2</v>
      </c>
      <c r="G29" s="3">
        <f>[28]DATA!G2</f>
        <v>0.25007633111216382</v>
      </c>
      <c r="H29" s="3">
        <f>[28]DATA!H2</f>
        <v>0</v>
      </c>
      <c r="I29" s="16">
        <f>[28]DATA!I2</f>
        <v>4.0571646376911348</v>
      </c>
      <c r="J29" s="3">
        <f>[28]DATA!J2</f>
        <v>9.0719175653686257E-4</v>
      </c>
      <c r="K29" s="3">
        <f>[28]DATA!K2</f>
        <v>8.1012576793031782E-2</v>
      </c>
      <c r="L29" s="3">
        <f>[28]DATA!L2</f>
        <v>0.11056111506662844</v>
      </c>
      <c r="M29" s="4">
        <f>[28]DATA!M2</f>
        <v>0.10821726876936304</v>
      </c>
      <c r="N29" s="5">
        <f>[28]DATA!N2</f>
        <v>0.18942490149838939</v>
      </c>
      <c r="O29" s="4">
        <f>[28]DATA!O2</f>
        <v>0</v>
      </c>
      <c r="P29" s="16">
        <f>[28]DATA!P2</f>
        <v>2.8769168136789252</v>
      </c>
      <c r="Q29" s="6">
        <f>[28]DATA!Q2</f>
        <v>2</v>
      </c>
      <c r="R29" s="6">
        <f>[28]DATA!R2</f>
        <v>1</v>
      </c>
      <c r="S29" s="6">
        <f>[28]DATA!S2</f>
        <v>1</v>
      </c>
      <c r="T29" s="6">
        <f>[28]DATA!T2</f>
        <v>1</v>
      </c>
      <c r="U29" s="6">
        <f>[28]DATA!U2</f>
        <v>0</v>
      </c>
      <c r="V29" s="6">
        <f>[28]DATA!V2</f>
        <v>2</v>
      </c>
      <c r="W29" s="6">
        <f>[28]DATA!W2</f>
        <v>1</v>
      </c>
      <c r="X29" s="6">
        <f>[28]DATA!X2</f>
        <v>1</v>
      </c>
      <c r="Y29" s="6">
        <f>[28]DATA!Y2</f>
        <v>1</v>
      </c>
      <c r="Z29" s="6">
        <f>[28]DATA!Z2</f>
        <v>2</v>
      </c>
      <c r="AA29" s="6">
        <f>[28]DATA!AA2</f>
        <v>2</v>
      </c>
      <c r="AB29" s="6">
        <f>[28]DATA!AB2</f>
        <v>1</v>
      </c>
      <c r="AC29" s="6">
        <f>[28]DATA!AC2</f>
        <v>2</v>
      </c>
      <c r="AD29" s="6" t="str">
        <f>[28]DATA!AD2</f>
        <v>Stalwart</v>
      </c>
      <c r="AE29" s="6" t="str">
        <f>[28]DATA!AE2</f>
        <v>Regular</v>
      </c>
      <c r="AF29" s="6" t="str">
        <f>[28]DATA!AF2</f>
        <v>SPAIN</v>
      </c>
      <c r="AG29" s="6" t="str">
        <f>[28]DATA!AG2</f>
        <v>Industrials</v>
      </c>
      <c r="AH29" s="6" t="str">
        <f>[28]DATA!AH2</f>
        <v>Construction &amp; Engineering</v>
      </c>
      <c r="AI29" s="6" t="str">
        <f>[28]DATA!AI2</f>
        <v>Capital Goods</v>
      </c>
      <c r="AJ29" s="6" t="str">
        <f>[28]DATA!AJ2</f>
        <v>Regular</v>
      </c>
      <c r="AK29" s="6" t="str">
        <f>[28]DATA!AK2</f>
        <v>Low</v>
      </c>
      <c r="AL29" s="6" t="str">
        <f>[28]DATA!AL2</f>
        <v>Switching Costs</v>
      </c>
      <c r="AM29" s="6" t="str">
        <f>[28]DATA!AM2</f>
        <v>Network Effects</v>
      </c>
      <c r="AN29" s="6">
        <f>[28]DATA!AN2</f>
        <v>0</v>
      </c>
      <c r="AO29" s="6" t="str">
        <f>[28]DATA!AO2</f>
        <v>Narrow</v>
      </c>
      <c r="AP29" s="6" t="str">
        <f>[28]DATA!AP2</f>
        <v>Static</v>
      </c>
      <c r="AQ29" s="6" t="str">
        <f>[28]DATA!AQ2</f>
        <v>Slow</v>
      </c>
      <c r="AR29" s="6">
        <f>[28]DATA!AR2</f>
        <v>0.55000000000000004</v>
      </c>
      <c r="AS29" s="6">
        <f>[28]DATA!AS2</f>
        <v>15</v>
      </c>
      <c r="AT29" s="6">
        <f>[28]DATA!AT2</f>
        <v>13.5</v>
      </c>
      <c r="AU29" s="6">
        <f>[28]DATA!AU2</f>
        <v>17.5</v>
      </c>
      <c r="AV29" s="6" t="str">
        <f>[28]DATA!AV2</f>
        <v>Tactical</v>
      </c>
      <c r="AW29" s="28">
        <f>[28]DATA!AW2</f>
        <v>6.75</v>
      </c>
      <c r="AX29" s="28">
        <f>[28]DATA!AX2</f>
        <v>4.5</v>
      </c>
      <c r="AY29" s="28">
        <f>[28]DATA!AY2</f>
        <v>13.5</v>
      </c>
      <c r="AZ29" s="6">
        <f>[28]DATA!AZ2</f>
        <v>3</v>
      </c>
      <c r="BA29" s="7" t="str">
        <f>[28]DATA!BA2</f>
        <v>Compañía vasca fundada por nueve familias en 1958 que controlan la empresa mediante la sociedad Cantiles XXI. Poseen dos negocios que se retroalimentan entre sí: 1) Servicios y proyectos (en electricidad, teleco y gas) y 2) Concesiones (parques energéticos y líneas de transmisión eléctrica). Venden en 55 países y el mercado internacional representa 75%. La gran batalla de la compañía está en mantener los márgenes (estimamos margen neto en 3.5-4%). Para unas ventas de 2.8-2.9B y valorando a PER 15 (estándar) llegamos a un rango de valoración de 1.4-1.7B. Penalizamos 0.2B por deuda excesiva y llegamos a 1.2-1.5B o 13,5-17,5 euros por acción.</v>
      </c>
      <c r="BB29" s="8">
        <f>[28]DATA!BB2</f>
        <v>0</v>
      </c>
      <c r="BC29" s="8">
        <f>[28]DATA!BC2</f>
        <v>0</v>
      </c>
      <c r="BD29" s="10">
        <f>[28]DATA!BD2</f>
        <v>44524</v>
      </c>
      <c r="BE29" s="15">
        <f>[28]DATA!BE2</f>
        <v>0</v>
      </c>
    </row>
    <row r="30" spans="1:57" ht="17.100000000000001" customHeight="1" x14ac:dyDescent="0.3">
      <c r="A30" s="2" t="s">
        <v>85</v>
      </c>
      <c r="B30" s="2" t="s">
        <v>55</v>
      </c>
      <c r="C30" s="3">
        <f>[29]DATA!C2</f>
        <v>5.6235337431851926E-2</v>
      </c>
      <c r="D30" s="3">
        <f>[29]DATA!D2</f>
        <v>0.13558172265088655</v>
      </c>
      <c r="E30" s="3">
        <f>[29]DATA!E2</f>
        <v>0.16057035055129812</v>
      </c>
      <c r="F30" s="3">
        <f>[29]DATA!F2</f>
        <v>9.6269290798490906E-2</v>
      </c>
      <c r="G30" s="3">
        <f>[29]DATA!G2</f>
        <v>0.20472174204279953</v>
      </c>
      <c r="H30" s="3">
        <f>[29]DATA!H2</f>
        <v>0</v>
      </c>
      <c r="I30" s="16">
        <f>[29]DATA!I2</f>
        <v>1.6578132734927382</v>
      </c>
      <c r="J30" s="3">
        <f>[29]DATA!J2</f>
        <v>0.15424272251901217</v>
      </c>
      <c r="K30" s="3">
        <f>[29]DATA!K2</f>
        <v>0.12383364238337458</v>
      </c>
      <c r="L30" s="3">
        <f>[29]DATA!L2</f>
        <v>0.13371268393714961</v>
      </c>
      <c r="M30" s="4">
        <f>[29]DATA!M2</f>
        <v>8.4865288222707502E-2</v>
      </c>
      <c r="N30" s="5">
        <f>[29]DATA!N2</f>
        <v>0.31881804671055725</v>
      </c>
      <c r="O30" s="4">
        <f>[29]DATA!O2</f>
        <v>0</v>
      </c>
      <c r="P30" s="16">
        <f>[29]DATA!P2</f>
        <v>2.6425133563161376</v>
      </c>
      <c r="Q30" s="6">
        <f>[29]DATA!Q2</f>
        <v>3</v>
      </c>
      <c r="R30" s="6">
        <f>[29]DATA!R2</f>
        <v>1</v>
      </c>
      <c r="S30" s="6">
        <f>[29]DATA!S2</f>
        <v>1</v>
      </c>
      <c r="T30" s="6">
        <f>[29]DATA!T2</f>
        <v>2</v>
      </c>
      <c r="U30" s="6">
        <f>[29]DATA!U2</f>
        <v>0</v>
      </c>
      <c r="V30" s="6">
        <f>[29]DATA!V2</f>
        <v>1</v>
      </c>
      <c r="W30" s="6">
        <f>[29]DATA!W2</f>
        <v>2</v>
      </c>
      <c r="X30" s="6">
        <f>[29]DATA!X2</f>
        <v>1</v>
      </c>
      <c r="Y30" s="6">
        <f>[29]DATA!Y2</f>
        <v>1</v>
      </c>
      <c r="Z30" s="6">
        <f>[29]DATA!Z2</f>
        <v>2</v>
      </c>
      <c r="AA30" s="6">
        <f>[29]DATA!AA2</f>
        <v>2</v>
      </c>
      <c r="AB30" s="6">
        <f>[29]DATA!AB2</f>
        <v>2</v>
      </c>
      <c r="AC30" s="6">
        <f>[29]DATA!AC2</f>
        <v>2</v>
      </c>
      <c r="AD30" s="6" t="str">
        <f>[29]DATA!AD2</f>
        <v>Slow Grower</v>
      </c>
      <c r="AE30" s="6" t="str">
        <f>[29]DATA!AE2</f>
        <v>Regular</v>
      </c>
      <c r="AF30" s="6" t="str">
        <f>[29]DATA!AF2</f>
        <v>SPAIN</v>
      </c>
      <c r="AG30" s="6" t="str">
        <f>[29]DATA!AG2</f>
        <v>Consumer Staples</v>
      </c>
      <c r="AH30" s="6" t="str">
        <f>[29]DATA!AH2</f>
        <v>Food Products</v>
      </c>
      <c r="AI30" s="6" t="str">
        <f>[29]DATA!AI2</f>
        <v>Food, Beverage &amp; Tobacco</v>
      </c>
      <c r="AJ30" s="6" t="str">
        <f>[29]DATA!AJ2</f>
        <v>Weak</v>
      </c>
      <c r="AK30" s="6" t="str">
        <f>[29]DATA!AK2</f>
        <v>Low</v>
      </c>
      <c r="AL30" s="6">
        <f>[29]DATA!AL2</f>
        <v>0</v>
      </c>
      <c r="AM30" s="6">
        <f>[29]DATA!AM2</f>
        <v>0</v>
      </c>
      <c r="AN30" s="6">
        <f>[29]DATA!AN2</f>
        <v>0</v>
      </c>
      <c r="AO30" s="6" t="str">
        <f>[29]DATA!AO2</f>
        <v>Narrow</v>
      </c>
      <c r="AP30" s="6" t="str">
        <f>[29]DATA!AP2</f>
        <v>Static</v>
      </c>
      <c r="AQ30" s="6" t="str">
        <f>[29]DATA!AQ2</f>
        <v>No</v>
      </c>
      <c r="AR30" s="6">
        <f>[29]DATA!AR2</f>
        <v>1.008</v>
      </c>
      <c r="AS30" s="6">
        <f>[29]DATA!AS2</f>
        <v>18</v>
      </c>
      <c r="AT30" s="6">
        <f>[29]DATA!AT2</f>
        <v>12.7</v>
      </c>
      <c r="AU30" s="6">
        <f>[29]DATA!AU2</f>
        <v>17.5</v>
      </c>
      <c r="AV30" s="6" t="str">
        <f>[29]DATA!AV2</f>
        <v>Tactical</v>
      </c>
      <c r="AW30" s="28">
        <f>[29]DATA!AW2</f>
        <v>6.35</v>
      </c>
      <c r="AX30" s="28">
        <f>[29]DATA!AX2</f>
        <v>4.2333333333333334</v>
      </c>
      <c r="AY30" s="28">
        <f>[29]DATA!AY2</f>
        <v>12.7</v>
      </c>
      <c r="AZ30" s="6">
        <f>[29]DATA!AZ2</f>
        <v>3</v>
      </c>
      <c r="BA30" s="7" t="str">
        <f>[29]DATA!BA2</f>
        <v>Ebro Foods se creó a partir de la fusión de Azucarera Ebro y Puleva en el año 2000. Ahora es una de las las mayores empresas alimentarias de España. En la última década, la empresa ha ha dado un giro completo a su negocio, desprendiéndose de sus de sus empresas locales de productos lácteos y azúcar para convertirse en un en los mercados de la pasta y el arroz. Esto se ha conseguido a base de desinversiones  y adquisiciones. El principal problema es el encarecimiento de los fletes y la capacidad de trasladar esa subida de costes general. Con unas ventas de 2.750 con un margen del 5,6% y un cash conversion del 120% alcanza un FCF de 184,8 que con un multiplo de 18 da una valoración de entre 12,7 y 17,5</v>
      </c>
      <c r="BB30" s="8">
        <f>[29]DATA!BB2</f>
        <v>0</v>
      </c>
      <c r="BC30" s="8">
        <f>[29]DATA!BC2</f>
        <v>0</v>
      </c>
      <c r="BD30" s="10">
        <f>[29]DATA!BD2</f>
        <v>44595</v>
      </c>
      <c r="BE30" s="15">
        <f>[29]DATA!BE2</f>
        <v>0</v>
      </c>
    </row>
    <row r="31" spans="1:57" ht="17.100000000000001" customHeight="1" x14ac:dyDescent="0.3">
      <c r="A31" s="2" t="s">
        <v>86</v>
      </c>
      <c r="B31" s="2" t="str">
        <f>[30]DATA!B2</f>
        <v>EPAM Systems Inc</v>
      </c>
      <c r="C31" s="3">
        <f>[30]DATA!C2</f>
        <v>0.27267413614333358</v>
      </c>
      <c r="D31" s="3">
        <f>[30]DATA!D2</f>
        <v>0.16289809515232084</v>
      </c>
      <c r="E31" s="3">
        <f>[30]DATA!E2</f>
        <v>0.54192503985394347</v>
      </c>
      <c r="F31" s="3">
        <f>[30]DATA!F2</f>
        <v>0.38972478459061577</v>
      </c>
      <c r="G31" s="3">
        <f>[30]DATA!G2</f>
        <v>-0.40295573125355177</v>
      </c>
      <c r="H31" s="3">
        <f>[30]DATA!H2</f>
        <v>0</v>
      </c>
      <c r="I31" s="16">
        <f>[30]DATA!I2</f>
        <v>-1.9642031335579193</v>
      </c>
      <c r="J31" s="3">
        <f>[30]DATA!J2</f>
        <v>0.41311340044926093</v>
      </c>
      <c r="K31" s="3">
        <f>[30]DATA!K2</f>
        <v>0.18844913872379557</v>
      </c>
      <c r="L31" s="3">
        <f>[30]DATA!L2</f>
        <v>0.73606046087425947</v>
      </c>
      <c r="M31" s="4">
        <f>[30]DATA!M2</f>
        <v>0.43285236383958026</v>
      </c>
      <c r="N31" s="5">
        <f>[30]DATA!N2</f>
        <v>-0.40349720501626735</v>
      </c>
      <c r="O31" s="4">
        <f>[30]DATA!O2</f>
        <v>0</v>
      </c>
      <c r="P31" s="16">
        <f>[30]DATA!P2</f>
        <v>-1.7049344906024835</v>
      </c>
      <c r="Q31" s="6">
        <f>[30]DATA!Q2</f>
        <v>2</v>
      </c>
      <c r="R31" s="6">
        <f>[30]DATA!R2</f>
        <v>3</v>
      </c>
      <c r="S31" s="6">
        <f>[30]DATA!S2</f>
        <v>2</v>
      </c>
      <c r="T31" s="6">
        <f>[30]DATA!T2</f>
        <v>1</v>
      </c>
      <c r="U31" s="6">
        <f>[30]DATA!U2</f>
        <v>2</v>
      </c>
      <c r="V31" s="6">
        <f>[30]DATA!V2</f>
        <v>1</v>
      </c>
      <c r="W31" s="6">
        <f>[30]DATA!W2</f>
        <v>1</v>
      </c>
      <c r="X31" s="6">
        <f>[30]DATA!X2</f>
        <v>3</v>
      </c>
      <c r="Y31" s="6">
        <f>[30]DATA!Y2</f>
        <v>3</v>
      </c>
      <c r="Z31" s="6">
        <f>[30]DATA!Z2</f>
        <v>3</v>
      </c>
      <c r="AA31" s="6">
        <f>[30]DATA!AA2</f>
        <v>3</v>
      </c>
      <c r="AB31" s="6">
        <f>[30]DATA!AB2</f>
        <v>1</v>
      </c>
      <c r="AC31" s="6">
        <f>[30]DATA!AC2</f>
        <v>2</v>
      </c>
      <c r="AD31" s="6" t="str">
        <f>[30]DATA!AD2</f>
        <v>Fast Grower</v>
      </c>
      <c r="AE31" s="6" t="str">
        <f>[30]DATA!AE2</f>
        <v>Good</v>
      </c>
      <c r="AF31" s="6" t="str">
        <f>[30]DATA!AF2</f>
        <v>UNITED STATES</v>
      </c>
      <c r="AG31" s="6" t="str">
        <f>[30]DATA!AG2</f>
        <v>Information Technology</v>
      </c>
      <c r="AH31" s="6" t="str">
        <f>[30]DATA!AH2</f>
        <v>IT Services</v>
      </c>
      <c r="AI31" s="6" t="str">
        <f>[30]DATA!AI2</f>
        <v>Software &amp; Services</v>
      </c>
      <c r="AJ31" s="6" t="str">
        <f>[30]DATA!AJ2</f>
        <v>Good</v>
      </c>
      <c r="AK31" s="6" t="str">
        <f>[30]DATA!AK2</f>
        <v>Medium</v>
      </c>
      <c r="AL31" s="6" t="str">
        <f>[30]DATA!AL2</f>
        <v>Switching Costs</v>
      </c>
      <c r="AM31" s="6" t="str">
        <f>[30]DATA!AM2</f>
        <v>Network Effects</v>
      </c>
      <c r="AN31" s="6">
        <f>[30]DATA!AN2</f>
        <v>0</v>
      </c>
      <c r="AO31" s="6" t="str">
        <f>[30]DATA!AO2</f>
        <v>Wide</v>
      </c>
      <c r="AP31" s="6" t="str">
        <f>[30]DATA!AP2</f>
        <v>Static</v>
      </c>
      <c r="AQ31" s="6" t="str">
        <f>[30]DATA!AQ2</f>
        <v>Fast</v>
      </c>
      <c r="AR31" s="6">
        <f>[30]DATA!AR2</f>
        <v>6</v>
      </c>
      <c r="AS31" s="6">
        <f>[30]DATA!AS2</f>
        <v>50</v>
      </c>
      <c r="AT31" s="6">
        <f>[30]DATA!AT2</f>
        <v>370</v>
      </c>
      <c r="AU31" s="6">
        <f>[30]DATA!AU2</f>
        <v>500</v>
      </c>
      <c r="AV31" s="6" t="str">
        <f>[30]DATA!AV2</f>
        <v>Strategical</v>
      </c>
      <c r="AW31" s="28">
        <f>[30]DATA!AW2</f>
        <v>284.61538461538458</v>
      </c>
      <c r="AX31" s="28">
        <f>[30]DATA!AX2</f>
        <v>246.66666666666666</v>
      </c>
      <c r="AY31" s="28">
        <f>[30]DATA!AY2</f>
        <v>500</v>
      </c>
      <c r="AZ31" s="6">
        <f>[30]DATA!AZ2</f>
        <v>2</v>
      </c>
      <c r="BA31" s="7" t="str">
        <f>[30]DATA!BA2</f>
        <v>Estimamos alrededor de 9B en ventas para 2025 con un margen neto del 11-13% y FCF conversion del 100%. Valorando a x20-24 por calidad y sobre todo por crecimiento, y sumando 1B de caja neta: 21-29B (370-500 USD/share).</v>
      </c>
      <c r="BB31" s="8">
        <f>[30]DATA!BB2</f>
        <v>0</v>
      </c>
      <c r="BC31" s="8">
        <f>[30]DATA!BC2</f>
        <v>0</v>
      </c>
      <c r="BD31" s="10">
        <f>[30]DATA!BD2</f>
        <v>44803</v>
      </c>
      <c r="BE31" s="15">
        <f>[30]DATA!BE2</f>
        <v>19</v>
      </c>
    </row>
    <row r="32" spans="1:57" ht="17.100000000000001" customHeight="1" x14ac:dyDescent="0.3">
      <c r="A32" s="2" t="s">
        <v>139</v>
      </c>
      <c r="B32" s="2" t="str">
        <f>[31]DATA!B2</f>
        <v>Meta Platforms Inc</v>
      </c>
      <c r="C32" s="3">
        <f>[31]DATA!C2</f>
        <v>0.42317237566226967</v>
      </c>
      <c r="D32" s="3">
        <f>[31]DATA!D2</f>
        <v>0.46928145139227667</v>
      </c>
      <c r="E32" s="3">
        <f>[31]DATA!E2</f>
        <v>0.72463863853118593</v>
      </c>
      <c r="F32" s="3">
        <f>[31]DATA!F2</f>
        <v>0.4486003762319552</v>
      </c>
      <c r="G32" s="3">
        <f>[31]DATA!G2</f>
        <v>-0.49746736535959679</v>
      </c>
      <c r="H32" s="3">
        <f>[31]DATA!H2</f>
        <v>-3.5386238475640867E-2</v>
      </c>
      <c r="I32" s="16">
        <f>[31]DATA!I2</f>
        <v>-2.146227945622849</v>
      </c>
      <c r="J32" s="3">
        <f>[31]DATA!J2</f>
        <v>0.37182574303495608</v>
      </c>
      <c r="K32" s="3">
        <f>[31]DATA!K2</f>
        <v>0.47706670963037079</v>
      </c>
      <c r="L32" s="3">
        <f>[31]DATA!L2</f>
        <v>0.64810502093210232</v>
      </c>
      <c r="M32" s="4">
        <f>[31]DATA!M2</f>
        <v>0.51188481962007992</v>
      </c>
      <c r="N32" s="5">
        <f>[31]DATA!N2</f>
        <v>-0.2285169289461135</v>
      </c>
      <c r="O32" s="4">
        <f>[31]DATA!O2</f>
        <v>-3.1894285318942853E-2</v>
      </c>
      <c r="P32" s="16">
        <f>[31]DATA!P2</f>
        <v>-0.59623178101670815</v>
      </c>
      <c r="Q32" s="6">
        <f>[31]DATA!Q2</f>
        <v>2</v>
      </c>
      <c r="R32" s="6">
        <f>[31]DATA!R2</f>
        <v>2</v>
      </c>
      <c r="S32" s="6">
        <f>[31]DATA!S2</f>
        <v>3</v>
      </c>
      <c r="T32" s="6">
        <f>[31]DATA!T2</f>
        <v>1</v>
      </c>
      <c r="U32" s="6">
        <f>[31]DATA!U2</f>
        <v>1</v>
      </c>
      <c r="V32" s="6">
        <f>[31]DATA!V2</f>
        <v>3</v>
      </c>
      <c r="W32" s="6">
        <f>[31]DATA!W2</f>
        <v>2</v>
      </c>
      <c r="X32" s="6">
        <f>[31]DATA!X2</f>
        <v>3</v>
      </c>
      <c r="Y32" s="6">
        <f>[31]DATA!Y2</f>
        <v>3</v>
      </c>
      <c r="Z32" s="6">
        <f>[31]DATA!Z2</f>
        <v>3</v>
      </c>
      <c r="AA32" s="6">
        <f>[31]DATA!AA2</f>
        <v>3</v>
      </c>
      <c r="AB32" s="6">
        <f>[31]DATA!AB2</f>
        <v>2</v>
      </c>
      <c r="AC32" s="6">
        <f>[31]DATA!AC2</f>
        <v>3</v>
      </c>
      <c r="AD32" s="6" t="str">
        <f>[31]DATA!AD2</f>
        <v>Fast Grower</v>
      </c>
      <c r="AE32" s="6" t="str">
        <f>[31]DATA!AE2</f>
        <v>Excellent</v>
      </c>
      <c r="AF32" s="6" t="str">
        <f>[31]DATA!AF2</f>
        <v>UNITED STATES</v>
      </c>
      <c r="AG32" s="6" t="str">
        <f>[31]DATA!AG2</f>
        <v>Communication Services</v>
      </c>
      <c r="AH32" s="6" t="str">
        <f>[31]DATA!AH2</f>
        <v>Interactive Media &amp; Services</v>
      </c>
      <c r="AI32" s="6" t="str">
        <f>[31]DATA!AI2</f>
        <v>Media &amp; Entertainment</v>
      </c>
      <c r="AJ32" s="6" t="str">
        <f>[31]DATA!AJ2</f>
        <v>Strongest</v>
      </c>
      <c r="AK32" s="6" t="str">
        <f>[31]DATA!AK2</f>
        <v>Low</v>
      </c>
      <c r="AL32" s="6" t="str">
        <f>[31]DATA!AL2</f>
        <v>Network Effects</v>
      </c>
      <c r="AM32" s="6" t="str">
        <f>[31]DATA!AM2</f>
        <v>Economies of Scale</v>
      </c>
      <c r="AN32" s="6">
        <f>[31]DATA!AN2</f>
        <v>0</v>
      </c>
      <c r="AO32" s="6" t="str">
        <f>[31]DATA!AO2</f>
        <v>Wide</v>
      </c>
      <c r="AP32" s="6" t="str">
        <f>[31]DATA!AP2</f>
        <v>Static</v>
      </c>
      <c r="AQ32" s="6" t="str">
        <f>[31]DATA!AQ2</f>
        <v>Fast</v>
      </c>
      <c r="AR32" s="6">
        <f>[31]DATA!AR2</f>
        <v>7.5</v>
      </c>
      <c r="AS32" s="6">
        <f>[31]DATA!AS2</f>
        <v>25</v>
      </c>
      <c r="AT32" s="6">
        <f>[31]DATA!AT2</f>
        <v>320</v>
      </c>
      <c r="AU32" s="6">
        <f>[31]DATA!AU2</f>
        <v>370</v>
      </c>
      <c r="AV32" s="6" t="str">
        <f>[31]DATA!AV2</f>
        <v>Strategical</v>
      </c>
      <c r="AW32" s="28">
        <f>[31]DATA!AW2</f>
        <v>246.15384615384613</v>
      </c>
      <c r="AX32" s="28">
        <f>[31]DATA!AX2</f>
        <v>213.33333333333334</v>
      </c>
      <c r="AY32" s="28">
        <f>[31]DATA!AY2</f>
        <v>370</v>
      </c>
      <c r="AZ32" s="6">
        <f>[31]DATA!AZ2</f>
        <v>3</v>
      </c>
      <c r="BA32" s="7" t="str">
        <f>[31]DATA!BA2</f>
        <v>Normalizamos FCF de 37-42B para 2025 y valoramos x22 por calidad, crecimiento y opcionalidades de negocios no monetizados. La estimación del FCF se basa en asumir que es igual al beneficio neto con un margen neto del 25% (manera de normalizar la fortísima inversión en CapEx del metaverso (aún así estamos penalizando de forma conservadora con unos gastos en R&amp;D muy altos). Sumando caja neta de 30B, llegamos a una valoración de 850B-1T (320-370 USD/acción).</v>
      </c>
      <c r="BB32" s="8">
        <f>[31]DATA!BB2</f>
        <v>0</v>
      </c>
      <c r="BC32" s="8">
        <f>[31]DATA!BC2</f>
        <v>0</v>
      </c>
      <c r="BD32" s="10">
        <f>[31]DATA!BD2</f>
        <v>44804</v>
      </c>
      <c r="BE32" s="15">
        <f>[31]DATA!BE2</f>
        <v>17</v>
      </c>
    </row>
    <row r="33" spans="1:57" ht="17.100000000000001" customHeight="1" x14ac:dyDescent="0.3">
      <c r="A33" s="2" t="s">
        <v>87</v>
      </c>
      <c r="B33" s="2" t="str">
        <f>[32]DATA!B2</f>
        <v>Fomento de Construcciones y Contratas SA</v>
      </c>
      <c r="C33" s="3">
        <f>[32]DATA!C2</f>
        <v>-6.0409965956796784E-2</v>
      </c>
      <c r="D33" s="3">
        <f>[32]DATA!D2</f>
        <v>0.13231527176030236</v>
      </c>
      <c r="E33" s="3">
        <f>[32]DATA!E2</f>
        <v>8.745620434579239E-2</v>
      </c>
      <c r="F33" s="3">
        <f>[32]DATA!F2</f>
        <v>6.8341875603535621E-2</v>
      </c>
      <c r="G33" s="3">
        <f>[32]DATA!G2</f>
        <v>0.38108111033797493</v>
      </c>
      <c r="H33" s="3">
        <f>[32]DATA!H2</f>
        <v>4.0696759841708487E-2</v>
      </c>
      <c r="I33" s="16">
        <f>[32]DATA!I2</f>
        <v>5.8362460323952545</v>
      </c>
      <c r="J33" s="3">
        <f>[32]DATA!J2</f>
        <v>-1.883423347547275E-2</v>
      </c>
      <c r="K33" s="3">
        <f>[32]DATA!K2</f>
        <v>0.17128500494395685</v>
      </c>
      <c r="L33" s="3">
        <f>[32]DATA!L2</f>
        <v>0.10956283100271666</v>
      </c>
      <c r="M33" s="4">
        <f>[32]DATA!M2</f>
        <v>9.1686172007127878E-2</v>
      </c>
      <c r="N33" s="5">
        <f>[32]DATA!N2</f>
        <v>0.27589059374494562</v>
      </c>
      <c r="O33" s="4">
        <f>[32]DATA!O2</f>
        <v>3.266077357489508E-2</v>
      </c>
      <c r="P33" s="16">
        <f>[32]DATA!P2</f>
        <v>3.0936586596029305</v>
      </c>
      <c r="Q33" s="6">
        <f>[32]DATA!Q2</f>
        <v>1</v>
      </c>
      <c r="R33" s="6">
        <f>[32]DATA!R2</f>
        <v>0</v>
      </c>
      <c r="S33" s="6">
        <f>[32]DATA!S2</f>
        <v>1</v>
      </c>
      <c r="T33" s="6">
        <f>[32]DATA!T2</f>
        <v>1</v>
      </c>
      <c r="U33" s="6">
        <f>[32]DATA!U2</f>
        <v>2</v>
      </c>
      <c r="V33" s="6">
        <f>[32]DATA!V2</f>
        <v>1</v>
      </c>
      <c r="W33" s="6">
        <f>[32]DATA!W2</f>
        <v>1</v>
      </c>
      <c r="X33" s="6">
        <f>[32]DATA!X2</f>
        <v>1</v>
      </c>
      <c r="Y33" s="6">
        <f>[32]DATA!Y2</f>
        <v>1</v>
      </c>
      <c r="Z33" s="6">
        <f>[32]DATA!Z2</f>
        <v>2</v>
      </c>
      <c r="AA33" s="6">
        <f>[32]DATA!AA2</f>
        <v>2</v>
      </c>
      <c r="AB33" s="6">
        <f>[32]DATA!AB2</f>
        <v>1</v>
      </c>
      <c r="AC33" s="6">
        <f>[32]DATA!AC2</f>
        <v>1</v>
      </c>
      <c r="AD33" s="6" t="str">
        <f>[32]DATA!AD2</f>
        <v>Stalwart</v>
      </c>
      <c r="AE33" s="6" t="str">
        <f>[32]DATA!AE2</f>
        <v>Good</v>
      </c>
      <c r="AF33" s="6" t="str">
        <f>[32]DATA!AF2</f>
        <v>SPAIN</v>
      </c>
      <c r="AG33" s="6" t="str">
        <f>[32]DATA!AG2</f>
        <v>Industrials</v>
      </c>
      <c r="AH33" s="6" t="str">
        <f>[32]DATA!AH2</f>
        <v>Construction &amp; Engineering</v>
      </c>
      <c r="AI33" s="6" t="str">
        <f>[32]DATA!AI2</f>
        <v>Capital Goods</v>
      </c>
      <c r="AJ33" s="6" t="str">
        <f>[32]DATA!AJ2</f>
        <v>Good</v>
      </c>
      <c r="AK33" s="6" t="str">
        <f>[32]DATA!AK2</f>
        <v>Low</v>
      </c>
      <c r="AL33" s="6" t="str">
        <f>[32]DATA!AL2</f>
        <v>Unique Assets</v>
      </c>
      <c r="AM33" s="6">
        <f>[32]DATA!AM2</f>
        <v>0</v>
      </c>
      <c r="AN33" s="6">
        <f>[32]DATA!AN2</f>
        <v>0</v>
      </c>
      <c r="AO33" s="6" t="str">
        <f>[32]DATA!AO2</f>
        <v>Narrow</v>
      </c>
      <c r="AP33" s="6" t="str">
        <f>[32]DATA!AP2</f>
        <v>Static</v>
      </c>
      <c r="AQ33" s="6" t="str">
        <f>[32]DATA!AQ2</f>
        <v>No</v>
      </c>
      <c r="AR33" s="6">
        <f>[32]DATA!AR2</f>
        <v>0.8</v>
      </c>
      <c r="AS33" s="6">
        <f>[32]DATA!AS2</f>
        <v>15</v>
      </c>
      <c r="AT33" s="6">
        <f>[32]DATA!AT2</f>
        <v>12</v>
      </c>
      <c r="AU33" s="6">
        <f>[32]DATA!AU2</f>
        <v>15</v>
      </c>
      <c r="AV33" s="6" t="str">
        <f>[32]DATA!AV2</f>
        <v>Tactical</v>
      </c>
      <c r="AW33" s="28">
        <f>[32]DATA!AW2</f>
        <v>6</v>
      </c>
      <c r="AX33" s="28">
        <f>[32]DATA!AX2</f>
        <v>4</v>
      </c>
      <c r="AY33" s="28">
        <f>[32]DATA!AY2</f>
        <v>12</v>
      </c>
      <c r="AZ33" s="6">
        <f>[32]DATA!AZ2</f>
        <v>3</v>
      </c>
      <c r="BA33" s="7" t="str">
        <f>[32]DATA!BA2</f>
        <v>Beneficio normalizado en 400 millones (7B ventas con net margin 5,5% x13-15 nos da una valoración de 5.2-6 B, que se corresponde con 12-15 euros por acción.</v>
      </c>
      <c r="BB33" s="8">
        <f>[32]DATA!BB2</f>
        <v>0</v>
      </c>
      <c r="BC33" s="8">
        <f>[32]DATA!BC2</f>
        <v>0</v>
      </c>
      <c r="BD33" s="10">
        <f>[32]DATA!BD2</f>
        <v>44496</v>
      </c>
      <c r="BE33" s="15">
        <f>[32]DATA!BE2</f>
        <v>0</v>
      </c>
    </row>
    <row r="34" spans="1:57" ht="17.100000000000001" customHeight="1" x14ac:dyDescent="0.3">
      <c r="A34" s="2" t="s">
        <v>88</v>
      </c>
      <c r="B34" s="2" t="str">
        <f>[33]DATA!B2</f>
        <v>Ferrovial SA</v>
      </c>
      <c r="C34" s="3">
        <f>[33]DATA!C2</f>
        <v>1.0146522562522083E-2</v>
      </c>
      <c r="D34" s="3">
        <f>[33]DATA!D2</f>
        <v>8.4037637685158387E-2</v>
      </c>
      <c r="E34" s="3">
        <f>[33]DATA!E2</f>
        <v>5.3587647593097185E-2</v>
      </c>
      <c r="F34" s="3">
        <f>[33]DATA!F2</f>
        <v>4.6568464296242756E-2</v>
      </c>
      <c r="G34" s="3">
        <f>[33]DATA!G2</f>
        <v>0.21600121491511098</v>
      </c>
      <c r="H34" s="3">
        <f>[33]DATA!H2</f>
        <v>0</v>
      </c>
      <c r="I34" s="16">
        <f>[33]DATA!I2</f>
        <v>11.295153860319292</v>
      </c>
      <c r="J34" s="3">
        <f>[33]DATA!J2</f>
        <v>4.7406673273868494E-2</v>
      </c>
      <c r="K34" s="3">
        <f>[33]DATA!K2</f>
        <v>7.4120801135467596E-2</v>
      </c>
      <c r="L34" s="3">
        <f>[33]DATA!L2</f>
        <v>3.9181791990780757E-2</v>
      </c>
      <c r="M34" s="4">
        <f>[33]DATA!M2</f>
        <v>3.8041958041958042E-2</v>
      </c>
      <c r="N34" s="5">
        <f>[33]DATA!N2</f>
        <v>0.14498254799301918</v>
      </c>
      <c r="O34" s="4">
        <f>[33]DATA!O2</f>
        <v>0</v>
      </c>
      <c r="P34" s="16">
        <f>[33]DATA!P2</f>
        <v>7.0702127659574465</v>
      </c>
      <c r="Q34" s="6">
        <f>[33]DATA!Q2</f>
        <v>1</v>
      </c>
      <c r="R34" s="6">
        <f>[33]DATA!R2</f>
        <v>1</v>
      </c>
      <c r="S34" s="6">
        <f>[33]DATA!S2</f>
        <v>2</v>
      </c>
      <c r="T34" s="6">
        <f>[33]DATA!T2</f>
        <v>1</v>
      </c>
      <c r="U34" s="6">
        <f>[33]DATA!U2</f>
        <v>1</v>
      </c>
      <c r="V34" s="6">
        <f>[33]DATA!V2</f>
        <v>0</v>
      </c>
      <c r="W34" s="6">
        <f>[33]DATA!W2</f>
        <v>1</v>
      </c>
      <c r="X34" s="6">
        <f>[33]DATA!X2</f>
        <v>1</v>
      </c>
      <c r="Y34" s="6">
        <f>[33]DATA!Y2</f>
        <v>1</v>
      </c>
      <c r="Z34" s="6">
        <f>[33]DATA!Z2</f>
        <v>2</v>
      </c>
      <c r="AA34" s="6">
        <f>[33]DATA!AA2</f>
        <v>3</v>
      </c>
      <c r="AB34" s="6">
        <f>[33]DATA!AB2</f>
        <v>2</v>
      </c>
      <c r="AC34" s="6">
        <f>[33]DATA!AC2</f>
        <v>3</v>
      </c>
      <c r="AD34" s="6" t="str">
        <f>[33]DATA!AD2</f>
        <v>Stalwart</v>
      </c>
      <c r="AE34" s="6" t="str">
        <f>[33]DATA!AE2</f>
        <v>Regular</v>
      </c>
      <c r="AF34" s="6" t="str">
        <f>[33]DATA!AF2</f>
        <v>SPAIN</v>
      </c>
      <c r="AG34" s="6" t="str">
        <f>[33]DATA!AG2</f>
        <v>Industrials</v>
      </c>
      <c r="AH34" s="6" t="str">
        <f>[33]DATA!AH2</f>
        <v>Construction &amp; Engineering</v>
      </c>
      <c r="AI34" s="6" t="str">
        <f>[33]DATA!AI2</f>
        <v>Capital Goods</v>
      </c>
      <c r="AJ34" s="6" t="str">
        <f>[33]DATA!AJ2</f>
        <v>Regular</v>
      </c>
      <c r="AK34" s="6" t="str">
        <f>[33]DATA!AK2</f>
        <v>Low</v>
      </c>
      <c r="AL34" s="6" t="str">
        <f>[33]DATA!AL2</f>
        <v>Unique Assets</v>
      </c>
      <c r="AM34" s="6" t="str">
        <f>[33]DATA!AM2</f>
        <v>Intangible Assets/Licences</v>
      </c>
      <c r="AN34" s="6">
        <f>[33]DATA!AN2</f>
        <v>0</v>
      </c>
      <c r="AO34" s="6" t="str">
        <f>[33]DATA!AO2</f>
        <v>Narrow</v>
      </c>
      <c r="AP34" s="6" t="str">
        <f>[33]DATA!AP2</f>
        <v>Static</v>
      </c>
      <c r="AQ34" s="6" t="str">
        <f>[33]DATA!AQ2</f>
        <v>Slow</v>
      </c>
      <c r="AR34" s="6">
        <f>[33]DATA!AR2</f>
        <v>0.55000000000000004</v>
      </c>
      <c r="AS34" s="6">
        <f>[33]DATA!AS2</f>
        <v>20</v>
      </c>
      <c r="AT34" s="6">
        <f>[33]DATA!AT2</f>
        <v>15</v>
      </c>
      <c r="AU34" s="6">
        <f>[33]DATA!AU2</f>
        <v>25</v>
      </c>
      <c r="AV34" s="6" t="str">
        <f>[33]DATA!AV2</f>
        <v>Tactical</v>
      </c>
      <c r="AW34" s="28">
        <f>[33]DATA!AW2</f>
        <v>7.5</v>
      </c>
      <c r="AX34" s="28">
        <f>[33]DATA!AX2</f>
        <v>5</v>
      </c>
      <c r="AY34" s="28">
        <f>[33]DATA!AY2</f>
        <v>15</v>
      </c>
      <c r="AZ34" s="6">
        <f>[33]DATA!AZ2</f>
        <v>3</v>
      </c>
      <c r="BA34" s="7" t="str">
        <f>[33]DATA!BA2</f>
        <v>Empresa constructora de infraestructuras que debido al descenso del gasto publico en el sector ha pasado a desarrollar infraestructuras. En 2018 saca de balance el negocio de servicios y lo pone a la venta. Debido a eso ahora "solo" se dedica a la construcción de infra y su explotación, siendo este último el centro de sus ingresos. La autopista de canada es su gran Activo destacano tambien las de Texas y el 25% de Hethrow. Debido al bajo margen (menor por la venta de servicios) y los bajos ROCEs valoramos con un PER estandar sobre ventas de 15</v>
      </c>
      <c r="BB34" s="8">
        <f>[33]DATA!BB2</f>
        <v>0</v>
      </c>
      <c r="BC34" s="8">
        <f>[33]DATA!BC2</f>
        <v>0</v>
      </c>
      <c r="BD34" s="10">
        <f>[33]DATA!BD2</f>
        <v>44526</v>
      </c>
      <c r="BE34" s="15">
        <f>[33]DATA!BE2</f>
        <v>0</v>
      </c>
    </row>
    <row r="35" spans="1:57" ht="17.100000000000001" customHeight="1" x14ac:dyDescent="0.3">
      <c r="A35" s="2" t="s">
        <v>89</v>
      </c>
      <c r="B35" s="2" t="str">
        <f>[34]DATA!B2</f>
        <v>Fiserv Inc</v>
      </c>
      <c r="C35" s="3">
        <f>[34]DATA!C2</f>
        <v>0.17548064676620237</v>
      </c>
      <c r="D35" s="3">
        <f>[34]DATA!D2</f>
        <v>0.35803210131027174</v>
      </c>
      <c r="E35" s="3">
        <f>[34]DATA!E2</f>
        <v>0.26457357645293805</v>
      </c>
      <c r="F35" s="3">
        <f>[34]DATA!F2</f>
        <v>8.2747604482631729E-2</v>
      </c>
      <c r="G35" s="3">
        <f>[34]DATA!G2</f>
        <v>0.79162231354556922</v>
      </c>
      <c r="H35" s="3">
        <f>[34]DATA!H2</f>
        <v>2.2850562869432239E-2</v>
      </c>
      <c r="I35" s="16">
        <f>[34]DATA!I2</f>
        <v>2.7704727976391146</v>
      </c>
      <c r="J35" s="3">
        <f>[34]DATA!J2</f>
        <v>9.2512792889846596E-2</v>
      </c>
      <c r="K35" s="3">
        <f>[34]DATA!K2</f>
        <v>0.41322568716874153</v>
      </c>
      <c r="L35" s="3">
        <f>[34]DATA!L2</f>
        <v>0.20094860710854948</v>
      </c>
      <c r="M35" s="4">
        <f>[34]DATA!M2</f>
        <v>6.3045075250993621E-2</v>
      </c>
      <c r="N35" s="5">
        <f>[34]DATA!N2</f>
        <v>0.53091721920835844</v>
      </c>
      <c r="O35" s="4">
        <f>[34]DATA!O2</f>
        <v>3.1537271320651677E-2</v>
      </c>
      <c r="P35" s="16">
        <f>[34]DATA!P2</f>
        <v>3.1527218493661446</v>
      </c>
      <c r="Q35" s="6">
        <f>[34]DATA!Q2</f>
        <v>3</v>
      </c>
      <c r="R35" s="6">
        <f>[34]DATA!R2</f>
        <v>1</v>
      </c>
      <c r="S35" s="6">
        <f>[34]DATA!S2</f>
        <v>3</v>
      </c>
      <c r="T35" s="6">
        <f>[34]DATA!T2</f>
        <v>2</v>
      </c>
      <c r="U35" s="6">
        <f>[34]DATA!U2</f>
        <v>1</v>
      </c>
      <c r="V35" s="6">
        <f>[34]DATA!V2</f>
        <v>2</v>
      </c>
      <c r="W35" s="6">
        <f>[34]DATA!W2</f>
        <v>2</v>
      </c>
      <c r="X35" s="6">
        <f>[34]DATA!X2</f>
        <v>3</v>
      </c>
      <c r="Y35" s="6">
        <f>[34]DATA!Y2</f>
        <v>1</v>
      </c>
      <c r="Z35" s="6">
        <f>[34]DATA!Z2</f>
        <v>2</v>
      </c>
      <c r="AA35" s="6">
        <f>[34]DATA!AA2</f>
        <v>2</v>
      </c>
      <c r="AB35" s="6">
        <f>[34]DATA!AB2</f>
        <v>2</v>
      </c>
      <c r="AC35" s="6">
        <f>[34]DATA!AC2</f>
        <v>1</v>
      </c>
      <c r="AD35" s="6" t="str">
        <f>[34]DATA!AD2</f>
        <v>Stalwart</v>
      </c>
      <c r="AE35" s="6" t="str">
        <f>[34]DATA!AE2</f>
        <v>Excellent</v>
      </c>
      <c r="AF35" s="6" t="str">
        <f>[34]DATA!AF2</f>
        <v>UNITED STATES</v>
      </c>
      <c r="AG35" s="6" t="str">
        <f>[34]DATA!AG2</f>
        <v>Information Technology</v>
      </c>
      <c r="AH35" s="6" t="str">
        <f>[34]DATA!AH2</f>
        <v>IT Services</v>
      </c>
      <c r="AI35" s="6" t="str">
        <f>[34]DATA!AI2</f>
        <v>Software &amp; Services</v>
      </c>
      <c r="AJ35" s="6" t="str">
        <f>[34]DATA!AJ2</f>
        <v>Strongest</v>
      </c>
      <c r="AK35" s="6" t="str">
        <f>[34]DATA!AK2</f>
        <v>Low</v>
      </c>
      <c r="AL35" s="6" t="str">
        <f>[34]DATA!AL2</f>
        <v>Switching Costs</v>
      </c>
      <c r="AM35" s="6" t="str">
        <f>[34]DATA!AM2</f>
        <v>Network Effects</v>
      </c>
      <c r="AN35" s="6" t="str">
        <f>[34]DATA!AN2</f>
        <v>Processes</v>
      </c>
      <c r="AO35" s="6" t="str">
        <f>[34]DATA!AO2</f>
        <v>Wide</v>
      </c>
      <c r="AP35" s="6" t="str">
        <f>[34]DATA!AP2</f>
        <v>Static</v>
      </c>
      <c r="AQ35" s="6" t="str">
        <f>[34]DATA!AQ2</f>
        <v>Slow</v>
      </c>
      <c r="AR35" s="6">
        <f>[34]DATA!AR2</f>
        <v>5</v>
      </c>
      <c r="AS35" s="6">
        <f>[34]DATA!AS2</f>
        <v>20</v>
      </c>
      <c r="AT35" s="6">
        <f>[34]DATA!AT2</f>
        <v>110</v>
      </c>
      <c r="AU35" s="6">
        <f>[34]DATA!AU2</f>
        <v>130</v>
      </c>
      <c r="AV35" s="6" t="str">
        <f>[34]DATA!AV2</f>
        <v>Strategical</v>
      </c>
      <c r="AW35" s="28">
        <f>[34]DATA!AW2</f>
        <v>84.615384615384613</v>
      </c>
      <c r="AX35" s="28">
        <f>[34]DATA!AX2</f>
        <v>73.333333333333329</v>
      </c>
      <c r="AY35" s="28">
        <f>[34]DATA!AY2</f>
        <v>130</v>
      </c>
      <c r="AZ35" s="6">
        <f>[34]DATA!AZ2</f>
        <v>1</v>
      </c>
      <c r="BA35" s="7" t="str">
        <f>[34]DATA!BA2</f>
        <v>Nuestras estimaciones para 2023 es que la compañía consiga ventas 17-18B, margen neto 25%, FCF conversion 100% y valoramos a x20 FCF por calidad y tras penalizar por deuda 7B aprox llegamos a una valoración de 75-85B (110-130 USD/share).</v>
      </c>
      <c r="BB35" s="8">
        <f>[34]DATA!BB2</f>
        <v>0</v>
      </c>
      <c r="BC35" s="8">
        <f>[34]DATA!BC2</f>
        <v>0</v>
      </c>
      <c r="BD35" s="10">
        <f>[34]DATA!BD2</f>
        <v>44620</v>
      </c>
      <c r="BE35" s="15">
        <f>[34]DATA!BE2</f>
        <v>7</v>
      </c>
    </row>
    <row r="36" spans="1:57" ht="17.100000000000001" customHeight="1" x14ac:dyDescent="0.3">
      <c r="A36" s="2" t="s">
        <v>90</v>
      </c>
      <c r="B36" s="2" t="str">
        <f>[35]DATA!B2</f>
        <v>Fresenius SE &amp; Co KGaA</v>
      </c>
      <c r="C36" s="3">
        <f>[35]DATA!C2</f>
        <v>7.8171715171072187E-2</v>
      </c>
      <c r="D36" s="3">
        <f>[35]DATA!D2</f>
        <v>0.18703452728623715</v>
      </c>
      <c r="E36" s="3">
        <f>[35]DATA!E2</f>
        <v>0.21661575356309781</v>
      </c>
      <c r="F36" s="3">
        <f>[35]DATA!F2</f>
        <v>0.10369624682266551</v>
      </c>
      <c r="G36" s="3">
        <f>[35]DATA!G2</f>
        <v>0.59299189319180168</v>
      </c>
      <c r="H36" s="3">
        <f>[35]DATA!H2</f>
        <v>3.6237949141020506E-2</v>
      </c>
      <c r="I36" s="16">
        <f>[35]DATA!I2</f>
        <v>3.047491455462942</v>
      </c>
      <c r="J36" s="3">
        <f>[35]DATA!J2</f>
        <v>3.4264134299969662E-2</v>
      </c>
      <c r="K36" s="3">
        <f>[35]DATA!K2</f>
        <v>0.18440831556503198</v>
      </c>
      <c r="L36" s="3">
        <f>[35]DATA!L2</f>
        <v>7.9211609754280071E-2</v>
      </c>
      <c r="M36" s="4">
        <f>[35]DATA!M2</f>
        <v>7.9211609754280071E-2</v>
      </c>
      <c r="N36" s="5">
        <f>[35]DATA!N2</f>
        <v>0.33894277535365885</v>
      </c>
      <c r="O36" s="4">
        <f>[35]DATA!O2</f>
        <v>1.8633769103295894E-2</v>
      </c>
      <c r="P36" s="16">
        <f>[35]DATA!P2</f>
        <v>3.5252204075733489</v>
      </c>
      <c r="Q36" s="6">
        <f>[35]DATA!Q2</f>
        <v>2</v>
      </c>
      <c r="R36" s="6">
        <f>[35]DATA!R2</f>
        <v>1</v>
      </c>
      <c r="S36" s="6">
        <f>[35]DATA!S2</f>
        <v>1</v>
      </c>
      <c r="T36" s="6">
        <f>[35]DATA!T2</f>
        <v>2</v>
      </c>
      <c r="U36" s="6">
        <f>[35]DATA!U2</f>
        <v>1</v>
      </c>
      <c r="V36" s="6">
        <f>[35]DATA!V2</f>
        <v>1</v>
      </c>
      <c r="W36" s="6">
        <f>[35]DATA!W2</f>
        <v>2</v>
      </c>
      <c r="X36" s="6">
        <f>[35]DATA!X2</f>
        <v>1</v>
      </c>
      <c r="Y36" s="6">
        <f>[35]DATA!Y2</f>
        <v>0</v>
      </c>
      <c r="Z36" s="6">
        <f>[35]DATA!Z2</f>
        <v>1</v>
      </c>
      <c r="AA36" s="6">
        <f>[35]DATA!AA2</f>
        <v>2</v>
      </c>
      <c r="AB36" s="6">
        <f>[35]DATA!AB2</f>
        <v>2</v>
      </c>
      <c r="AC36" s="6">
        <f>[35]DATA!AC2</f>
        <v>1</v>
      </c>
      <c r="AD36" s="6" t="str">
        <f>[35]DATA!AD2</f>
        <v>Stalwart</v>
      </c>
      <c r="AE36" s="6" t="str">
        <f>[35]DATA!AE2</f>
        <v>Good</v>
      </c>
      <c r="AF36" s="6" t="str">
        <f>[35]DATA!AF2</f>
        <v>GERMANY</v>
      </c>
      <c r="AG36" s="6" t="str">
        <f>[35]DATA!AG2</f>
        <v>Health Care</v>
      </c>
      <c r="AH36" s="6" t="str">
        <f>[35]DATA!AH2</f>
        <v>Health Care Providers &amp; Servic</v>
      </c>
      <c r="AI36" s="6" t="str">
        <f>[35]DATA!AI2</f>
        <v>Health Care Equipment &amp; Servic</v>
      </c>
      <c r="AJ36" s="6" t="str">
        <f>[35]DATA!AJ2</f>
        <v>Good</v>
      </c>
      <c r="AK36" s="6" t="str">
        <f>[35]DATA!AK2</f>
        <v>Medium</v>
      </c>
      <c r="AL36" s="6" t="str">
        <f>[35]DATA!AL2</f>
        <v>Network Effects</v>
      </c>
      <c r="AM36" s="6">
        <f>[35]DATA!AM2</f>
        <v>0</v>
      </c>
      <c r="AN36" s="6">
        <f>[35]DATA!AN2</f>
        <v>0</v>
      </c>
      <c r="AO36" s="6" t="str">
        <f>[35]DATA!AO2</f>
        <v>Narrow</v>
      </c>
      <c r="AP36" s="6" t="str">
        <f>[35]DATA!AP2</f>
        <v>Static</v>
      </c>
      <c r="AQ36" s="6" t="str">
        <f>[35]DATA!AQ2</f>
        <v>Yes</v>
      </c>
      <c r="AR36" s="6">
        <f>[35]DATA!AR2</f>
        <v>0.7</v>
      </c>
      <c r="AS36" s="6">
        <f>[35]DATA!AS2</f>
        <v>15</v>
      </c>
      <c r="AT36" s="6">
        <f>[35]DATA!AT2</f>
        <v>40</v>
      </c>
      <c r="AU36" s="6">
        <f>[35]DATA!AU2</f>
        <v>60</v>
      </c>
      <c r="AV36" s="6" t="str">
        <f>[35]DATA!AV2</f>
        <v>Tactical</v>
      </c>
      <c r="AW36" s="28">
        <f>[35]DATA!AW2</f>
        <v>20</v>
      </c>
      <c r="AX36" s="28">
        <f>[35]DATA!AX2</f>
        <v>13.333333333333334</v>
      </c>
      <c r="AY36" s="28">
        <f>[35]DATA!AY2</f>
        <v>40</v>
      </c>
      <c r="AZ36" s="6">
        <f>[35]DATA!AZ2</f>
        <v>2</v>
      </c>
      <c r="BA36" s="7" t="str">
        <f>[35]DATA!BA2</f>
        <v>Valoramos por PER por la volatilidad en FCF y dependencia de devolución de deuda. Normalizamos 2-2.5B de beneficios para 2024 y valoramos a PER 15: 30-40B. Penalizando 7B por deuda excesiva (1x EBITDA) llegamos a 23-33B (40-60 EUR/acción).</v>
      </c>
      <c r="BB36" s="8" t="str">
        <f>[35]DATA!BB2</f>
        <v>No debt reduction</v>
      </c>
      <c r="BC36" s="8">
        <f>[35]DATA!BC2</f>
        <v>0</v>
      </c>
      <c r="BD36" s="10">
        <f>[35]DATA!BD2</f>
        <v>44624</v>
      </c>
      <c r="BE36" s="15">
        <f>[35]DATA!BE2</f>
        <v>6</v>
      </c>
    </row>
    <row r="37" spans="1:57" ht="17.100000000000001" customHeight="1" x14ac:dyDescent="0.3">
      <c r="A37" s="2" t="s">
        <v>91</v>
      </c>
      <c r="B37" s="2" t="str">
        <f>[36]DATA!B2</f>
        <v>Galp Energia SGPS SA</v>
      </c>
      <c r="C37" s="3">
        <f>[36]DATA!C2</f>
        <v>-3.0359607195183491E-2</v>
      </c>
      <c r="D37" s="3">
        <f>[36]DATA!D2</f>
        <v>9.0947460301300992E-2</v>
      </c>
      <c r="E37" s="3">
        <f>[36]DATA!E2</f>
        <v>8.9187735059792536E-2</v>
      </c>
      <c r="F37" s="3">
        <f>[36]DATA!F2</f>
        <v>8.7494187775126159E-2</v>
      </c>
      <c r="G37" s="3">
        <f>[36]DATA!G2</f>
        <v>0.18682941113622703</v>
      </c>
      <c r="H37" s="3">
        <f>[36]DATA!H2</f>
        <v>1.2816371822935152E-2</v>
      </c>
      <c r="I37" s="16">
        <f>[36]DATA!I2</f>
        <v>1.8710207182420131</v>
      </c>
      <c r="J37" s="3">
        <f>[36]DATA!J2</f>
        <v>-0.31319775511435644</v>
      </c>
      <c r="K37" s="3">
        <f>[36]DATA!K2</f>
        <v>0.10403303751867148</v>
      </c>
      <c r="L37" s="3">
        <f>[36]DATA!L2</f>
        <v>-1.5846664654391791E-2</v>
      </c>
      <c r="M37" s="4">
        <f>[36]DATA!M2</f>
        <v>-1.5645954403218598E-2</v>
      </c>
      <c r="N37" s="5">
        <f>[36]DATA!N2</f>
        <v>0.21044571612799226</v>
      </c>
      <c r="O37" s="4">
        <f>[36]DATA!O2</f>
        <v>3.0016162549064879E-2</v>
      </c>
      <c r="P37" s="16">
        <f>[36]DATA!P2</f>
        <v>2.2052364864864864</v>
      </c>
      <c r="Q37" s="6">
        <f>[36]DATA!Q2</f>
        <v>1</v>
      </c>
      <c r="R37" s="6">
        <f>[36]DATA!R2</f>
        <v>1</v>
      </c>
      <c r="S37" s="6">
        <f>[36]DATA!S2</f>
        <v>1</v>
      </c>
      <c r="T37" s="6">
        <f>[36]DATA!T2</f>
        <v>2</v>
      </c>
      <c r="U37" s="6">
        <f>[36]DATA!U2</f>
        <v>2</v>
      </c>
      <c r="V37" s="6">
        <f>[36]DATA!V2</f>
        <v>0</v>
      </c>
      <c r="W37" s="6">
        <f>[36]DATA!W2</f>
        <v>0</v>
      </c>
      <c r="X37" s="6">
        <f>[36]DATA!X2</f>
        <v>1</v>
      </c>
      <c r="Y37" s="6">
        <f>[36]DATA!Y2</f>
        <v>2</v>
      </c>
      <c r="Z37" s="6">
        <f>[36]DATA!Z2</f>
        <v>2</v>
      </c>
      <c r="AA37" s="6">
        <f>[36]DATA!AA2</f>
        <v>1</v>
      </c>
      <c r="AB37" s="6">
        <f>[36]DATA!AB2</f>
        <v>1</v>
      </c>
      <c r="AC37" s="6">
        <f>[36]DATA!AC2</f>
        <v>1</v>
      </c>
      <c r="AD37" s="6" t="str">
        <f>[36]DATA!AD2</f>
        <v>Asset Plays</v>
      </c>
      <c r="AE37" s="6" t="str">
        <f>[36]DATA!AE2</f>
        <v>Regular</v>
      </c>
      <c r="AF37" s="6" t="str">
        <f>[36]DATA!AF2</f>
        <v>PORTUGAL</v>
      </c>
      <c r="AG37" s="6" t="str">
        <f>[36]DATA!AG2</f>
        <v>Energy</v>
      </c>
      <c r="AH37" s="6" t="str">
        <f>[36]DATA!AH2</f>
        <v>Oil, Gas &amp; Consumable Fuels</v>
      </c>
      <c r="AI37" s="6" t="str">
        <f>[36]DATA!AI2</f>
        <v>Energy</v>
      </c>
      <c r="AJ37" s="6" t="str">
        <f>[36]DATA!AJ2</f>
        <v>Weak</v>
      </c>
      <c r="AK37" s="6" t="str">
        <f>[36]DATA!AK2</f>
        <v>Medium</v>
      </c>
      <c r="AL37" s="6" t="str">
        <f>[36]DATA!AL2</f>
        <v>Economies of Scale</v>
      </c>
      <c r="AM37" s="6" t="str">
        <f>[36]DATA!AM2</f>
        <v>Intangible Assets/Licences</v>
      </c>
      <c r="AN37" s="6">
        <f>[36]DATA!AN2</f>
        <v>0</v>
      </c>
      <c r="AO37" s="6" t="str">
        <f>[36]DATA!AO2</f>
        <v>Narrow</v>
      </c>
      <c r="AP37" s="6" t="str">
        <f>[36]DATA!AP2</f>
        <v>Static</v>
      </c>
      <c r="AQ37" s="6" t="str">
        <f>[36]DATA!AQ2</f>
        <v>Slow</v>
      </c>
      <c r="AR37" s="6">
        <f>[36]DATA!AR2</f>
        <v>0.72</v>
      </c>
      <c r="AS37" s="6">
        <f>[36]DATA!AS2</f>
        <v>18</v>
      </c>
      <c r="AT37" s="6">
        <f>[36]DATA!AT2</f>
        <v>8</v>
      </c>
      <c r="AU37" s="6">
        <f>[36]DATA!AU2</f>
        <v>12</v>
      </c>
      <c r="AV37" s="6" t="str">
        <f>[36]DATA!AV2</f>
        <v>Tactical</v>
      </c>
      <c r="AW37" s="28">
        <f>[36]DATA!AW2</f>
        <v>4</v>
      </c>
      <c r="AX37" s="28">
        <f>[36]DATA!AX2</f>
        <v>2.6666666666666665</v>
      </c>
      <c r="AY37" s="28">
        <f>[36]DATA!AY2</f>
        <v>8</v>
      </c>
      <c r="AZ37" s="6">
        <f>[36]DATA!AZ2</f>
        <v>3</v>
      </c>
      <c r="BA37" s="7" t="str">
        <f>[36]DATA!BA2</f>
        <v xml:space="preserve">Galp es una empresa portuguesa integrada de petróleo y gas con actividades de exploración y producción, refinado y comercialización y gas y energía. Sus principales activos de exploración y producción se encuentran en Brasil, Mozambique y Angola. Desde  2010, la producción de Galp ha aumentado significativamente y se espera que siga creciendo (principalmente impulsado por el real brasileño). A unas ventas normalizadas de 19,000 con un margen del 4% alcanzamos un net income de 570 el cual convierte a caja un 100% de media a largo plazo. Esto multiplicado por un multiplo de 13 ó 18 nos daría una valoración de 8 o 12 euros. </v>
      </c>
      <c r="BB37" s="8">
        <f>[36]DATA!BB2</f>
        <v>0</v>
      </c>
      <c r="BC37" s="8">
        <f>[36]DATA!BC2</f>
        <v>0</v>
      </c>
      <c r="BD37" s="10">
        <f>[36]DATA!BD2</f>
        <v>44595</v>
      </c>
      <c r="BE37" s="15">
        <f>[36]DATA!BE2</f>
        <v>0</v>
      </c>
    </row>
    <row r="38" spans="1:57" ht="17.100000000000001" customHeight="1" x14ac:dyDescent="0.3">
      <c r="A38" s="2" t="s">
        <v>92</v>
      </c>
      <c r="B38" s="2" t="str">
        <f>[37]DATA!B2</f>
        <v>Gestamp Automocion SA</v>
      </c>
      <c r="C38" s="3">
        <f ca="1">[37]DATA!C2</f>
        <v>4.2238579776689926E-2</v>
      </c>
      <c r="D38" s="3">
        <f ca="1">[37]DATA!D2</f>
        <v>0.10919678688219281</v>
      </c>
      <c r="E38" s="3">
        <f ca="1">[37]DATA!E2</f>
        <v>0.10066781663550946</v>
      </c>
      <c r="F38" s="3">
        <f ca="1">[37]DATA!F2</f>
        <v>9.7948241725776194E-2</v>
      </c>
      <c r="G38" s="3">
        <f ca="1">[37]DATA!G2</f>
        <v>0.29739804088929211</v>
      </c>
      <c r="H38" s="3">
        <f ca="1">[37]DATA!H2</f>
        <v>5.1342714861533724E-2</v>
      </c>
      <c r="I38" s="16">
        <f ca="1">[37]DATA!I2</f>
        <v>2.5066859413953901</v>
      </c>
      <c r="J38" s="3">
        <f>[37]DATA!J2</f>
        <v>8.5437053370243987E-2</v>
      </c>
      <c r="K38" s="3">
        <f>[37]DATA!K2</f>
        <v>0.12369259512569436</v>
      </c>
      <c r="L38" s="3">
        <f ca="1">[37]DATA!L2</f>
        <v>9.4359736948425171E-2</v>
      </c>
      <c r="M38" s="4">
        <f ca="1">[37]DATA!M2</f>
        <v>9.2535231619417041E-2</v>
      </c>
      <c r="N38" s="5">
        <f ca="1">[37]DATA!N2</f>
        <v>0.26698661514322519</v>
      </c>
      <c r="O38" s="4">
        <f>[37]DATA!O2</f>
        <v>3.4053208006334205E-2</v>
      </c>
      <c r="P38" s="16">
        <f ca="1">[37]DATA!P2</f>
        <v>2.2815434179965539</v>
      </c>
      <c r="Q38" s="6">
        <f>[37]DATA!Q2</f>
        <v>2</v>
      </c>
      <c r="R38" s="6">
        <f>[37]DATA!R2</f>
        <v>1</v>
      </c>
      <c r="S38" s="6">
        <f>[37]DATA!S2</f>
        <v>1</v>
      </c>
      <c r="T38" s="6">
        <f>[37]DATA!T2</f>
        <v>2</v>
      </c>
      <c r="U38" s="6">
        <f>[37]DATA!U2</f>
        <v>1</v>
      </c>
      <c r="V38" s="6">
        <f>[37]DATA!V2</f>
        <v>1</v>
      </c>
      <c r="W38" s="6">
        <f>[37]DATA!W2</f>
        <v>1</v>
      </c>
      <c r="X38" s="6">
        <f>[37]DATA!X2</f>
        <v>1</v>
      </c>
      <c r="Y38" s="6">
        <f>[37]DATA!Y2</f>
        <v>1</v>
      </c>
      <c r="Z38" s="6">
        <f>[37]DATA!Z2</f>
        <v>1</v>
      </c>
      <c r="AA38" s="6">
        <f>[37]DATA!AA2</f>
        <v>1</v>
      </c>
      <c r="AB38" s="6">
        <f>[37]DATA!AB2</f>
        <v>1</v>
      </c>
      <c r="AC38" s="6">
        <f>[37]DATA!AC2</f>
        <v>2</v>
      </c>
      <c r="AD38" s="6" t="str">
        <f>[37]DATA!AD2</f>
        <v>Cyclical</v>
      </c>
      <c r="AE38" s="6" t="str">
        <f>[37]DATA!AE2</f>
        <v>Regular</v>
      </c>
      <c r="AF38" s="6" t="str">
        <f>[37]DATA!AF2</f>
        <v>SPAIN</v>
      </c>
      <c r="AG38" s="6" t="str">
        <f>[37]DATA!AG2</f>
        <v>Consumer Discretionary</v>
      </c>
      <c r="AH38" s="6" t="str">
        <f>[37]DATA!AH2</f>
        <v>Auto Components</v>
      </c>
      <c r="AI38" s="6" t="str">
        <f>[37]DATA!AI2</f>
        <v>Automobiles &amp; Components</v>
      </c>
      <c r="AJ38" s="6" t="str">
        <f>[37]DATA!AJ2</f>
        <v>Regular</v>
      </c>
      <c r="AK38" s="6" t="str">
        <f>[37]DATA!AK2</f>
        <v>Medium</v>
      </c>
      <c r="AL38" s="6" t="str">
        <f>[37]DATA!AL2</f>
        <v>Switching Costs</v>
      </c>
      <c r="AM38" s="6" t="str">
        <f>[37]DATA!AM2</f>
        <v>Location</v>
      </c>
      <c r="AN38" s="6">
        <f>[37]DATA!AN2</f>
        <v>0</v>
      </c>
      <c r="AO38" s="6" t="str">
        <f>[37]DATA!AO2</f>
        <v>Narrow</v>
      </c>
      <c r="AP38" s="6" t="str">
        <f>[37]DATA!AP2</f>
        <v>Static</v>
      </c>
      <c r="AQ38" s="6" t="str">
        <f>[37]DATA!AQ2</f>
        <v>Slow</v>
      </c>
      <c r="AR38" s="6">
        <f>[37]DATA!AR2</f>
        <v>0.35</v>
      </c>
      <c r="AS38" s="6">
        <f>[37]DATA!AS2</f>
        <v>13</v>
      </c>
      <c r="AT38" s="6">
        <f>[37]DATA!AT2</f>
        <v>6</v>
      </c>
      <c r="AU38" s="6">
        <f>[37]DATA!AU2</f>
        <v>7</v>
      </c>
      <c r="AV38" s="6" t="str">
        <f>[37]DATA!AV2</f>
        <v>Tactical</v>
      </c>
      <c r="AW38" s="28">
        <f>[37]DATA!AW2</f>
        <v>3</v>
      </c>
      <c r="AX38" s="28">
        <f>[37]DATA!AX2</f>
        <v>2</v>
      </c>
      <c r="AY38" s="28">
        <f>[37]DATA!AY2</f>
        <v>6</v>
      </c>
      <c r="AZ38" s="6">
        <f>[37]DATA!AZ2</f>
        <v>3</v>
      </c>
      <c r="BA38" s="7" t="str">
        <f>[37]DATA!BA2</f>
        <v>Compañía cíclica con mucha dependencia de la evolución del sector y de los clientes. Tiene una proposición de valor clave pero sin alto poder de negociación en la cadena de suministro. Intensiva en capital y en fase expansiva orgánica, han alcanzado una posición con bastante deuda. Valoramos a PER 13 por la dificultad para estimar un flujo de caja por los movimientos fuertes de CapEx y WCR. Estimamos unas ventas de 10 B para los años 23-24 con un margen neto en entornos del 3% (EBITDA 11%, EBIT 6%). Por el alto apalancamiento operativo (y financiero) y las fuertes inversiones en CapEx del pasado podríamos estar infraestimando el beneficio normalizado pero alrededor de 300M parece razonable. A un múltiplo de 13 veces tenemos una valoración de unos 4 B, que penalizando en 0.5-1B para la reducción de deuda nos da una valoración de 3.5-4 B, que significan 6-7 euros/acción.</v>
      </c>
      <c r="BB38" s="8">
        <f>[37]DATA!BB2</f>
        <v>0</v>
      </c>
      <c r="BC38" s="8">
        <f>[37]DATA!BC2</f>
        <v>0</v>
      </c>
      <c r="BD38" s="10">
        <f ca="1">[37]DATA!BD2</f>
        <v>44844</v>
      </c>
      <c r="BE38" s="15">
        <f>[37]DATA!BE2</f>
        <v>0.5</v>
      </c>
    </row>
    <row r="39" spans="1:57" ht="17.100000000000001" customHeight="1" x14ac:dyDescent="0.3">
      <c r="A39" s="2" t="s">
        <v>93</v>
      </c>
      <c r="B39" s="2" t="str">
        <f>[38]DATA!B2</f>
        <v>Alphabet Inc</v>
      </c>
      <c r="C39" s="3">
        <f>[38]DATA!C2</f>
        <v>0.21323659331930234</v>
      </c>
      <c r="D39" s="3">
        <f>[38]DATA!D2</f>
        <v>0.3314151299159776</v>
      </c>
      <c r="E39" s="3">
        <f>[38]DATA!E2</f>
        <v>0.58356072628738664</v>
      </c>
      <c r="F39" s="3">
        <f>[38]DATA!F2</f>
        <v>0.44133566084357378</v>
      </c>
      <c r="G39" s="3">
        <f>[38]DATA!G2</f>
        <v>-0.47669508676327288</v>
      </c>
      <c r="H39" s="3">
        <f>[38]DATA!H2</f>
        <v>-0.18081553823362076</v>
      </c>
      <c r="I39" s="16">
        <f>[38]DATA!I2</f>
        <v>-2.3980738128734109</v>
      </c>
      <c r="J39" s="3">
        <f>[38]DATA!J2</f>
        <v>0.41150076427049154</v>
      </c>
      <c r="K39" s="3">
        <f>[38]DATA!K2</f>
        <v>0.36428773817425292</v>
      </c>
      <c r="L39" s="3">
        <f>[38]DATA!L2</f>
        <v>0.66968980244686827</v>
      </c>
      <c r="M39" s="4">
        <f>[38]DATA!M2</f>
        <v>0.5602659188292739</v>
      </c>
      <c r="N39" s="5">
        <f>[38]DATA!N2</f>
        <v>-0.33046992078783988</v>
      </c>
      <c r="O39" s="4">
        <f>[38]DATA!O2</f>
        <v>-4.0444787428090358E-2</v>
      </c>
      <c r="P39" s="16">
        <f>[38]DATA!P2</f>
        <v>-1.1841903381848402</v>
      </c>
      <c r="Q39" s="6">
        <f>[38]DATA!Q2</f>
        <v>2</v>
      </c>
      <c r="R39" s="6">
        <f>[38]DATA!R2</f>
        <v>2</v>
      </c>
      <c r="S39" s="6">
        <f>[38]DATA!S2</f>
        <v>2</v>
      </c>
      <c r="T39" s="6">
        <f>[38]DATA!T2</f>
        <v>2</v>
      </c>
      <c r="U39" s="6">
        <f>[38]DATA!U2</f>
        <v>1</v>
      </c>
      <c r="V39" s="6">
        <f>[38]DATA!V2</f>
        <v>3</v>
      </c>
      <c r="W39" s="6">
        <f>[38]DATA!W2</f>
        <v>2</v>
      </c>
      <c r="X39" s="6">
        <f>[38]DATA!X2</f>
        <v>3</v>
      </c>
      <c r="Y39" s="6">
        <f>[38]DATA!Y2</f>
        <v>3</v>
      </c>
      <c r="Z39" s="6">
        <f>[38]DATA!Z2</f>
        <v>3</v>
      </c>
      <c r="AA39" s="6">
        <f>[38]DATA!AA2</f>
        <v>3</v>
      </c>
      <c r="AB39" s="6">
        <f>[38]DATA!AB2</f>
        <v>2</v>
      </c>
      <c r="AC39" s="6">
        <f>[38]DATA!AC2</f>
        <v>2</v>
      </c>
      <c r="AD39" s="6" t="str">
        <f>[38]DATA!AD2</f>
        <v>Stalwart</v>
      </c>
      <c r="AE39" s="6" t="str">
        <f>[38]DATA!AE2</f>
        <v>Excellent</v>
      </c>
      <c r="AF39" s="6" t="str">
        <f>[38]DATA!AF2</f>
        <v>UNITED STATES</v>
      </c>
      <c r="AG39" s="6" t="str">
        <f>[38]DATA!AG2</f>
        <v>Communication Services</v>
      </c>
      <c r="AH39" s="6" t="str">
        <f>[38]DATA!AH2</f>
        <v>Interactive Media &amp; Services</v>
      </c>
      <c r="AI39" s="6" t="str">
        <f>[38]DATA!AI2</f>
        <v>Media &amp; Entertainment</v>
      </c>
      <c r="AJ39" s="6" t="str">
        <f>[38]DATA!AJ2</f>
        <v>Strongest</v>
      </c>
      <c r="AK39" s="6" t="str">
        <f>[38]DATA!AK2</f>
        <v>Low</v>
      </c>
      <c r="AL39" s="6" t="str">
        <f>[38]DATA!AL2</f>
        <v>Network Effects</v>
      </c>
      <c r="AM39" s="6" t="str">
        <f>[38]DATA!AM2</f>
        <v>Switching Costs</v>
      </c>
      <c r="AN39" s="6" t="str">
        <f>[38]DATA!AN2</f>
        <v>Economies of Scale</v>
      </c>
      <c r="AO39" s="6" t="str">
        <f>[38]DATA!AO2</f>
        <v>Wide</v>
      </c>
      <c r="AP39" s="6" t="str">
        <f>[38]DATA!AP2</f>
        <v>Widing</v>
      </c>
      <c r="AQ39" s="6" t="str">
        <f>[38]DATA!AQ2</f>
        <v>Yes</v>
      </c>
      <c r="AR39" s="6">
        <f>[38]DATA!AR2</f>
        <v>9</v>
      </c>
      <c r="AS39" s="6">
        <f>[38]DATA!AS2</f>
        <v>33</v>
      </c>
      <c r="AT39" s="6">
        <f>[38]DATA!AT2</f>
        <v>180</v>
      </c>
      <c r="AU39" s="6">
        <f>[38]DATA!AU2</f>
        <v>210</v>
      </c>
      <c r="AV39" s="6" t="str">
        <f>[38]DATA!AV2</f>
        <v>Strategical</v>
      </c>
      <c r="AW39" s="28">
        <f>[38]DATA!AW2</f>
        <v>138.46153846153845</v>
      </c>
      <c r="AX39" s="28">
        <f>[38]DATA!AX2</f>
        <v>120</v>
      </c>
      <c r="AY39" s="28">
        <f>[38]DATA!AY2</f>
        <v>210</v>
      </c>
      <c r="AZ39" s="6">
        <f>[38]DATA!AZ2</f>
        <v>2</v>
      </c>
      <c r="BA39" s="7" t="str">
        <f>[38]DATA!BA2</f>
        <v>Estimamos que en 2025 van a realizar unos 100-120 B en FCF sin problemas. Valoramos x22 por calidad, crecimiento y opcionalidad de negocios sin monetizar. Sumando 100B de caja neta tenemos una valoración final de 2.3-2.7 T (180-210 USD/Share).</v>
      </c>
      <c r="BB39" s="8">
        <f>[38]DATA!BB2</f>
        <v>0</v>
      </c>
      <c r="BC39" s="8">
        <f>[38]DATA!BC2</f>
        <v>0</v>
      </c>
      <c r="BD39" s="10">
        <f>[38]DATA!BD2</f>
        <v>44804</v>
      </c>
      <c r="BE39" s="15">
        <f>[38]DATA!BE2</f>
        <v>8.5</v>
      </c>
    </row>
    <row r="40" spans="1:57" ht="17.100000000000001" customHeight="1" x14ac:dyDescent="0.3">
      <c r="A40" s="2" t="s">
        <v>94</v>
      </c>
      <c r="B40" s="2" t="str">
        <f>[39]DATA!B2</f>
        <v>Barrick Gold Corp</v>
      </c>
      <c r="C40" s="3">
        <f>[39]DATA!C2</f>
        <v>-5.548133987592142E-3</v>
      </c>
      <c r="D40" s="3">
        <f>[39]DATA!D2</f>
        <v>0.46036488680336324</v>
      </c>
      <c r="E40" s="3">
        <f>[39]DATA!E2</f>
        <v>0.15179103924148174</v>
      </c>
      <c r="F40" s="3">
        <f>[39]DATA!F2</f>
        <v>0.12773871754872468</v>
      </c>
      <c r="G40" s="3">
        <f>[39]DATA!G2</f>
        <v>0.19510038868449542</v>
      </c>
      <c r="H40" s="3">
        <f>[39]DATA!H2</f>
        <v>6.1725031787392526E-2</v>
      </c>
      <c r="I40" s="16">
        <f>[39]DATA!I2</f>
        <v>1.2675840118203083</v>
      </c>
      <c r="J40" s="3">
        <f>[39]DATA!J2</f>
        <v>-4.8431917427550597E-2</v>
      </c>
      <c r="K40" s="3">
        <f>[39]DATA!K2</f>
        <v>0.54125990821860659</v>
      </c>
      <c r="L40" s="3">
        <f>[39]DATA!L2</f>
        <v>0.15998978400467018</v>
      </c>
      <c r="M40" s="4">
        <f>[39]DATA!M2</f>
        <v>0.13627746527022408</v>
      </c>
      <c r="N40" s="5">
        <f>[39]DATA!N2</f>
        <v>-3.0863464780038459E-3</v>
      </c>
      <c r="O40" s="4">
        <f>[39]DATA!O2</f>
        <v>6.1165048543689322E-2</v>
      </c>
      <c r="P40" s="16">
        <f>[39]DATA!P2</f>
        <v>-2.004008016032064E-2</v>
      </c>
      <c r="Q40" s="6">
        <f>[39]DATA!Q2</f>
        <v>0</v>
      </c>
      <c r="R40" s="6">
        <f>[39]DATA!R2</f>
        <v>1</v>
      </c>
      <c r="S40" s="6">
        <f>[39]DATA!S2</f>
        <v>2</v>
      </c>
      <c r="T40" s="6">
        <f>[39]DATA!T2</f>
        <v>0</v>
      </c>
      <c r="U40" s="6">
        <f>[39]DATA!U2</f>
        <v>1</v>
      </c>
      <c r="V40" s="6">
        <f>[39]DATA!V2</f>
        <v>1</v>
      </c>
      <c r="W40" s="6">
        <f>[39]DATA!W2</f>
        <v>1</v>
      </c>
      <c r="X40" s="6">
        <f>[39]DATA!X2</f>
        <v>1</v>
      </c>
      <c r="Y40" s="6">
        <f>[39]DATA!Y2</f>
        <v>2</v>
      </c>
      <c r="Z40" s="6">
        <f>[39]DATA!Z2</f>
        <v>3</v>
      </c>
      <c r="AA40" s="6">
        <f>[39]DATA!AA2</f>
        <v>0</v>
      </c>
      <c r="AB40" s="6">
        <f>[39]DATA!AB2</f>
        <v>2</v>
      </c>
      <c r="AC40" s="6">
        <f>[39]DATA!AC2</f>
        <v>1</v>
      </c>
      <c r="AD40" s="6" t="str">
        <f>[39]DATA!AD2</f>
        <v>Cyclical</v>
      </c>
      <c r="AE40" s="6" t="str">
        <f>[39]DATA!AE2</f>
        <v>Regular</v>
      </c>
      <c r="AF40" s="6" t="str">
        <f>[39]DATA!AF2</f>
        <v>CANADA</v>
      </c>
      <c r="AG40" s="6" t="str">
        <f>[39]DATA!AG2</f>
        <v>Materials</v>
      </c>
      <c r="AH40" s="6" t="str">
        <f>[39]DATA!AH2</f>
        <v>Metals &amp; Mining</v>
      </c>
      <c r="AI40" s="6" t="str">
        <f>[39]DATA!AI2</f>
        <v>Materials</v>
      </c>
      <c r="AJ40" s="6" t="str">
        <f>[39]DATA!AJ2</f>
        <v>Good</v>
      </c>
      <c r="AK40" s="6" t="str">
        <f>[39]DATA!AK2</f>
        <v>Low</v>
      </c>
      <c r="AL40" s="6" t="str">
        <f>[39]DATA!AL2</f>
        <v>Unique Assets</v>
      </c>
      <c r="AM40" s="6">
        <f>[39]DATA!AM2</f>
        <v>0</v>
      </c>
      <c r="AN40" s="6">
        <f>[39]DATA!AN2</f>
        <v>0</v>
      </c>
      <c r="AO40" s="6" t="str">
        <f>[39]DATA!AO2</f>
        <v>Wide</v>
      </c>
      <c r="AP40" s="6" t="str">
        <f>[39]DATA!AP2</f>
        <v>Static</v>
      </c>
      <c r="AQ40" s="6" t="str">
        <f>[39]DATA!AQ2</f>
        <v>No</v>
      </c>
      <c r="AR40" s="6">
        <f>[39]DATA!AR2</f>
        <v>1.5</v>
      </c>
      <c r="AS40" s="6">
        <f>[39]DATA!AS2</f>
        <v>15</v>
      </c>
      <c r="AT40" s="6">
        <f>[39]DATA!AT2</f>
        <v>17</v>
      </c>
      <c r="AU40" s="6">
        <f>[39]DATA!AU2</f>
        <v>23</v>
      </c>
      <c r="AV40" s="6" t="str">
        <f>[39]DATA!AV2</f>
        <v>Tactical</v>
      </c>
      <c r="AW40" s="28">
        <f>[39]DATA!AW2</f>
        <v>8.5</v>
      </c>
      <c r="AX40" s="28">
        <f>[39]DATA!AX2</f>
        <v>5.666666666666667</v>
      </c>
      <c r="AY40" s="28">
        <f>[39]DATA!AY2</f>
        <v>17</v>
      </c>
      <c r="AZ40" s="6">
        <f>[39]DATA!AZ2</f>
        <v>1</v>
      </c>
      <c r="BA40" s="7" t="str">
        <f>[39]DATA!BA2</f>
        <v>Una de las mineras más grandes del mundo, centrada en cobre y sobre todo en oro. Muy diversificada geográficamente, pero con gran exposición a países subdesarrollados. Normalizamos un EBITDA de 6.5B y un beneficio de 2.5B. Valorando a x6 EV/EBITDA y PER 15 tenemos un rango de valoración de 30-40B (17-23 $/acción).</v>
      </c>
      <c r="BB40" s="8">
        <f>[39]DATA!BB2</f>
        <v>0</v>
      </c>
      <c r="BC40" s="8">
        <f>[39]DATA!BC2</f>
        <v>0</v>
      </c>
      <c r="BD40" s="10">
        <f>[39]DATA!BD2</f>
        <v>44651</v>
      </c>
      <c r="BE40" s="15">
        <f>[39]DATA!BE2</f>
        <v>1.4</v>
      </c>
    </row>
    <row r="41" spans="1:57" ht="17.100000000000001" customHeight="1" x14ac:dyDescent="0.3">
      <c r="A41" s="2" t="s">
        <v>95</v>
      </c>
      <c r="B41" s="2" t="str">
        <f>[40]DATA!B2</f>
        <v>Golar LNG Ltd</v>
      </c>
      <c r="C41" s="3">
        <f>[40]DATA!C2</f>
        <v>0.210387331127455</v>
      </c>
      <c r="D41" s="3">
        <f>[40]DATA!D2</f>
        <v>0.14733273039923611</v>
      </c>
      <c r="E41" s="3" t="e">
        <f>[40]DATA!E2</f>
        <v>#VALUE!</v>
      </c>
      <c r="F41" s="3" t="e">
        <f>[40]DATA!F2</f>
        <v>#VALUE!</v>
      </c>
      <c r="G41" s="3" t="e">
        <f>[40]DATA!G2</f>
        <v>#VALUE!</v>
      </c>
      <c r="H41" s="3" t="e">
        <f>[40]DATA!H2</f>
        <v>#VALUE!</v>
      </c>
      <c r="I41" s="16" t="e">
        <f>[40]DATA!I2</f>
        <v>#VALUE!</v>
      </c>
      <c r="J41" s="3">
        <f>[40]DATA!J2</f>
        <v>2.9929075750563694E-2</v>
      </c>
      <c r="K41" s="3" t="str">
        <f>[40]DATA!K2</f>
        <v/>
      </c>
      <c r="L41" s="3" t="e">
        <f>[40]DATA!L2</f>
        <v>#VALUE!</v>
      </c>
      <c r="M41" s="4" t="e">
        <f>[40]DATA!M2</f>
        <v>#VALUE!</v>
      </c>
      <c r="N41" s="5" t="e">
        <f>[40]DATA!N2</f>
        <v>#VALUE!</v>
      </c>
      <c r="O41" s="4" t="e">
        <f>[40]DATA!O2</f>
        <v>#VALUE!</v>
      </c>
      <c r="P41" s="16" t="e">
        <f>[40]DATA!P2</f>
        <v>#VALUE!</v>
      </c>
      <c r="Q41" s="6">
        <f>[40]DATA!Q2</f>
        <v>0</v>
      </c>
      <c r="R41" s="6">
        <f>[40]DATA!R2</f>
        <v>1</v>
      </c>
      <c r="S41" s="6">
        <f>[40]DATA!S2</f>
        <v>0</v>
      </c>
      <c r="T41" s="6">
        <f>[40]DATA!T2</f>
        <v>0</v>
      </c>
      <c r="U41" s="6">
        <f>[40]DATA!U2</f>
        <v>1</v>
      </c>
      <c r="V41" s="6">
        <f>[40]DATA!V2</f>
        <v>1</v>
      </c>
      <c r="W41" s="6">
        <f>[40]DATA!W2</f>
        <v>0</v>
      </c>
      <c r="X41" s="6">
        <f>[40]DATA!X2</f>
        <v>1</v>
      </c>
      <c r="Y41" s="6">
        <f>[40]DATA!Y2</f>
        <v>0</v>
      </c>
      <c r="Z41" s="6">
        <f>[40]DATA!Z2</f>
        <v>1</v>
      </c>
      <c r="AA41" s="6">
        <f>[40]DATA!AA2</f>
        <v>1</v>
      </c>
      <c r="AB41" s="6">
        <f>[40]DATA!AB2</f>
        <v>1</v>
      </c>
      <c r="AC41" s="6">
        <f>[40]DATA!AC2</f>
        <v>2</v>
      </c>
      <c r="AD41" s="6" t="str">
        <f>[40]DATA!AD2</f>
        <v>Cyclical</v>
      </c>
      <c r="AE41" s="6" t="str">
        <f>[40]DATA!AE2</f>
        <v>Bad</v>
      </c>
      <c r="AF41" s="6" t="str">
        <f>[40]DATA!AF2</f>
        <v>BERMUDA</v>
      </c>
      <c r="AG41" s="6" t="str">
        <f>[40]DATA!AG2</f>
        <v>Energy</v>
      </c>
      <c r="AH41" s="6" t="str">
        <f>[40]DATA!AH2</f>
        <v>Oil, Gas &amp; Consumable Fuels</v>
      </c>
      <c r="AI41" s="6" t="str">
        <f>[40]DATA!AI2</f>
        <v>Energy</v>
      </c>
      <c r="AJ41" s="6" t="str">
        <f>[40]DATA!AJ2</f>
        <v>Weak</v>
      </c>
      <c r="AK41" s="6" t="str">
        <f>[40]DATA!AK2</f>
        <v>High</v>
      </c>
      <c r="AL41" s="6">
        <f>[40]DATA!AL2</f>
        <v>0</v>
      </c>
      <c r="AM41" s="6">
        <f>[40]DATA!AM2</f>
        <v>0</v>
      </c>
      <c r="AN41" s="6">
        <f>[40]DATA!AN2</f>
        <v>0</v>
      </c>
      <c r="AO41" s="6">
        <f>[40]DATA!AO2</f>
        <v>0</v>
      </c>
      <c r="AP41" s="6" t="str">
        <f>[40]DATA!AP2</f>
        <v>Widing</v>
      </c>
      <c r="AQ41" s="6" t="str">
        <f>[40]DATA!AQ2</f>
        <v>No</v>
      </c>
      <c r="AR41" s="6">
        <f>[40]DATA!AR2</f>
        <v>0</v>
      </c>
      <c r="AS41" s="6">
        <f>[40]DATA!AS2</f>
        <v>0</v>
      </c>
      <c r="AT41" s="6">
        <f>[40]DATA!AT2</f>
        <v>35</v>
      </c>
      <c r="AU41" s="6">
        <f>[40]DATA!AU2</f>
        <v>55</v>
      </c>
      <c r="AV41" s="6" t="str">
        <f>[40]DATA!AV2</f>
        <v>Tactical</v>
      </c>
      <c r="AW41" s="28">
        <f>[40]DATA!AW2</f>
        <v>17.5</v>
      </c>
      <c r="AX41" s="28">
        <f>[40]DATA!AX2</f>
        <v>11.666666666666666</v>
      </c>
      <c r="AY41" s="28">
        <f>[40]DATA!AY2</f>
        <v>35</v>
      </c>
      <c r="AZ41" s="6">
        <f>[40]DATA!AZ2</f>
        <v>2</v>
      </c>
      <c r="BA41" s="7" t="str">
        <f>[40]DATA!BA2</f>
        <v>Compañía de baja calidad con importantes proyectos en desarrollo. Para 2024 esperamos que genere unos 400-600M de FCF y la deuda está colateralizada contra activos. Valorando a x10 FCF por baja calidad: 4-6B (35-55 $/acción).</v>
      </c>
      <c r="BB41" s="8">
        <f>[40]DATA!BB2</f>
        <v>0</v>
      </c>
      <c r="BC41" s="8">
        <f>[40]DATA!BC2</f>
        <v>0</v>
      </c>
      <c r="BD41" s="10">
        <f>[40]DATA!BD2</f>
        <v>44651</v>
      </c>
      <c r="BE41" s="15">
        <f>[40]DATA!BE2</f>
        <v>4.8</v>
      </c>
    </row>
    <row r="42" spans="1:57" ht="17.100000000000001" customHeight="1" x14ac:dyDescent="0.3">
      <c r="A42" s="2" t="s">
        <v>96</v>
      </c>
      <c r="B42" s="2" t="str">
        <f>[41]DATA!B2</f>
        <v>Grifols SA</v>
      </c>
      <c r="C42" s="3">
        <f>[41]DATA!C2</f>
        <v>0.13560809745081831</v>
      </c>
      <c r="D42" s="3">
        <f>[41]DATA!D2</f>
        <v>0.28655829075897138</v>
      </c>
      <c r="E42" s="3">
        <f>[41]DATA!E2</f>
        <v>0.20592285216910844</v>
      </c>
      <c r="F42" s="3">
        <f>[41]DATA!F2</f>
        <v>0.11032347633319492</v>
      </c>
      <c r="G42" s="3">
        <f>[41]DATA!G2</f>
        <v>0.64669952850123058</v>
      </c>
      <c r="H42" s="3">
        <f>[41]DATA!H2</f>
        <v>3.1747315680320797E-6</v>
      </c>
      <c r="I42" s="16">
        <f>[41]DATA!I2</f>
        <v>3.9138915769387888</v>
      </c>
      <c r="J42" s="3">
        <f>[41]DATA!J2</f>
        <v>4.7335090516369638E-2</v>
      </c>
      <c r="K42" s="3">
        <f>[41]DATA!K2</f>
        <v>0.21261384282284135</v>
      </c>
      <c r="L42" s="3">
        <f>[41]DATA!L2</f>
        <v>0.10402108661455767</v>
      </c>
      <c r="M42" s="4">
        <f>[41]DATA!M2</f>
        <v>6.1860206466979858E-2</v>
      </c>
      <c r="N42" s="5">
        <f>[41]DATA!N2</f>
        <v>0.64731644590573501</v>
      </c>
      <c r="O42" s="4">
        <f>[41]DATA!O2</f>
        <v>2.6468994317683718E-3</v>
      </c>
      <c r="P42" s="16">
        <f>[41]DATA!P2</f>
        <v>5.6686099460438308</v>
      </c>
      <c r="Q42" s="6">
        <f>[41]DATA!Q2</f>
        <v>2</v>
      </c>
      <c r="R42" s="6">
        <f>[41]DATA!R2</f>
        <v>1</v>
      </c>
      <c r="S42" s="6">
        <f>[41]DATA!S2</f>
        <v>2</v>
      </c>
      <c r="T42" s="6">
        <f>[41]DATA!T2</f>
        <v>2</v>
      </c>
      <c r="U42" s="6">
        <f>[41]DATA!U2</f>
        <v>1</v>
      </c>
      <c r="V42" s="6">
        <f>[41]DATA!V2</f>
        <v>1</v>
      </c>
      <c r="W42" s="6">
        <f>[41]DATA!W2</f>
        <v>2</v>
      </c>
      <c r="X42" s="6">
        <f>[41]DATA!X2</f>
        <v>2</v>
      </c>
      <c r="Y42" s="6">
        <f>[41]DATA!Y2</f>
        <v>0</v>
      </c>
      <c r="Z42" s="6">
        <f>[41]DATA!Z2</f>
        <v>2</v>
      </c>
      <c r="AA42" s="6">
        <f>[41]DATA!AA2</f>
        <v>2</v>
      </c>
      <c r="AB42" s="6">
        <f>[41]DATA!AB2</f>
        <v>2</v>
      </c>
      <c r="AC42" s="6">
        <f>[41]DATA!AC2</f>
        <v>1</v>
      </c>
      <c r="AD42" s="6" t="str">
        <f>[41]DATA!AD2</f>
        <v>Stalwart</v>
      </c>
      <c r="AE42" s="6" t="str">
        <f>[41]DATA!AE2</f>
        <v>Good</v>
      </c>
      <c r="AF42" s="6" t="str">
        <f>[41]DATA!AF2</f>
        <v>SPAIN</v>
      </c>
      <c r="AG42" s="6" t="str">
        <f>[41]DATA!AG2</f>
        <v>Health Care</v>
      </c>
      <c r="AH42" s="6" t="str">
        <f>[41]DATA!AH2</f>
        <v>Biotechnology</v>
      </c>
      <c r="AI42" s="6" t="str">
        <f>[41]DATA!AI2</f>
        <v>Pharmaceuticals, Biotechnology</v>
      </c>
      <c r="AJ42" s="6" t="str">
        <f>[41]DATA!AJ2</f>
        <v>Strongest</v>
      </c>
      <c r="AK42" s="6" t="str">
        <f>[41]DATA!AK2</f>
        <v>Medium</v>
      </c>
      <c r="AL42" s="6" t="str">
        <f>[41]DATA!AL2</f>
        <v>Intangible Assets/Patents</v>
      </c>
      <c r="AM42" s="6">
        <f>[41]DATA!AM2</f>
        <v>0</v>
      </c>
      <c r="AN42" s="6">
        <f>[41]DATA!AN2</f>
        <v>0</v>
      </c>
      <c r="AO42" s="6" t="str">
        <f>[41]DATA!AO2</f>
        <v>Wide</v>
      </c>
      <c r="AP42" s="6" t="str">
        <f>[41]DATA!AP2</f>
        <v>Narrowing</v>
      </c>
      <c r="AQ42" s="6" t="str">
        <f>[41]DATA!AQ2</f>
        <v>Yes</v>
      </c>
      <c r="AR42" s="6">
        <f>[41]DATA!AR2</f>
        <v>3.3</v>
      </c>
      <c r="AS42" s="6">
        <f>[41]DATA!AS2</f>
        <v>25</v>
      </c>
      <c r="AT42" s="6">
        <f>[41]DATA!AT2</f>
        <v>14</v>
      </c>
      <c r="AU42" s="6">
        <f>[41]DATA!AU2</f>
        <v>18</v>
      </c>
      <c r="AV42" s="6" t="str">
        <f>[41]DATA!AV2</f>
        <v>Strategical</v>
      </c>
      <c r="AW42" s="28">
        <f>[41]DATA!AW2</f>
        <v>10.769230769230768</v>
      </c>
      <c r="AX42" s="28">
        <f>[41]DATA!AX2</f>
        <v>9.3333333333333339</v>
      </c>
      <c r="AY42" s="28">
        <f>[41]DATA!AY2</f>
        <v>18</v>
      </c>
      <c r="AZ42" s="6">
        <f>[41]DATA!AZ2</f>
        <v>1</v>
      </c>
      <c r="BA42" s="7" t="str">
        <f>[41]DATA!BA2</f>
        <v>Compañía biotech que produce medicamentos derivados del plasma sanguíneo. Tiene 4 divisiones: Bioscience (78%), Diagnostic (15%), Hospital (3%) y Bio Supplies (4%). Tienen altas cuotas de mercado mundiales en Alfa-1 (68%), IGIV (24%), Albumina y FVIII (15% cada). Estimamos unas ventas 5.5-6B para los próximos años y un margen neto en el rango 12-14%. Valoramos a PER 15 porque penalizamos la alta deuda aunque sea una compañía de calidad y con algo de crecimiento. Estas asunciones otorgan una valoración de 10-13B para el MC, que se corresponde con 17-23 euros por acción. Las acciones preferentes (clase B), que no tienen derechos de voto y son más ilíquidas, cotizan con un descuento histórico medio del 20% y se valoran a 14-18 euros por acción.</v>
      </c>
      <c r="BB42" s="8">
        <f>[41]DATA!BB2</f>
        <v>0</v>
      </c>
      <c r="BC42" s="8">
        <f>[41]DATA!BC2</f>
        <v>0</v>
      </c>
      <c r="BD42" s="10">
        <f>[41]DATA!BD2</f>
        <v>44517</v>
      </c>
      <c r="BE42" s="15">
        <f>[41]DATA!BE2</f>
        <v>0</v>
      </c>
    </row>
    <row r="43" spans="1:57" ht="17.100000000000001" customHeight="1" x14ac:dyDescent="0.3">
      <c r="A43" s="2" t="s">
        <v>97</v>
      </c>
      <c r="B43" s="2" t="str">
        <f>[42]DATA!B2</f>
        <v>HEICO Corp</v>
      </c>
      <c r="C43" s="3">
        <f>[42]DATA!C2</f>
        <v>8.8634262326226051E-2</v>
      </c>
      <c r="D43" s="3">
        <f>[42]DATA!D2</f>
        <v>0.24199925455573235</v>
      </c>
      <c r="E43" s="3">
        <f>[42]DATA!E2</f>
        <v>0.36464600392852192</v>
      </c>
      <c r="F43" s="3">
        <f>[42]DATA!F2</f>
        <v>0.1642880824281267</v>
      </c>
      <c r="G43" s="3">
        <f>[42]DATA!G2</f>
        <v>0.30143674064827236</v>
      </c>
      <c r="H43" s="3">
        <f>[42]DATA!H2</f>
        <v>2.0566161153241426E-2</v>
      </c>
      <c r="I43" s="16">
        <f>[42]DATA!I2</f>
        <v>1.0837587751493698</v>
      </c>
      <c r="J43" s="3">
        <f>[42]DATA!J2</f>
        <v>4.4024960142897918E-2</v>
      </c>
      <c r="K43" s="3">
        <f>[42]DATA!K2</f>
        <v>0.27015429210337022</v>
      </c>
      <c r="L43" s="3">
        <f>[42]DATA!L2</f>
        <v>0.30118473149024733</v>
      </c>
      <c r="M43" s="4">
        <f>[42]DATA!M2</f>
        <v>0.14261808915717755</v>
      </c>
      <c r="N43" s="5">
        <f>[42]DATA!N2</f>
        <v>0.1002845686451056</v>
      </c>
      <c r="O43" s="4">
        <f>[42]DATA!O2</f>
        <v>2.3224156948757017E-2</v>
      </c>
      <c r="P43" s="16">
        <f>[42]DATA!P2</f>
        <v>0.40749014923951737</v>
      </c>
      <c r="Q43" s="6">
        <f>[42]DATA!Q2</f>
        <v>2</v>
      </c>
      <c r="R43" s="6">
        <f>[42]DATA!R2</f>
        <v>2</v>
      </c>
      <c r="S43" s="6">
        <f>[42]DATA!S2</f>
        <v>2</v>
      </c>
      <c r="T43" s="6">
        <f>[42]DATA!T2</f>
        <v>2</v>
      </c>
      <c r="U43" s="6">
        <f>[42]DATA!U2</f>
        <v>2</v>
      </c>
      <c r="V43" s="6">
        <f>[42]DATA!V2</f>
        <v>1</v>
      </c>
      <c r="W43" s="6">
        <f>[42]DATA!W2</f>
        <v>2</v>
      </c>
      <c r="X43" s="6">
        <f>[42]DATA!X2</f>
        <v>2</v>
      </c>
      <c r="Y43" s="6">
        <f>[42]DATA!Y2</f>
        <v>2</v>
      </c>
      <c r="Z43" s="6">
        <f>[42]DATA!Z2</f>
        <v>2</v>
      </c>
      <c r="AA43" s="6">
        <f>[42]DATA!AA2</f>
        <v>2</v>
      </c>
      <c r="AB43" s="6">
        <f>[42]DATA!AB2</f>
        <v>2</v>
      </c>
      <c r="AC43" s="6">
        <f>[42]DATA!AC2</f>
        <v>2</v>
      </c>
      <c r="AD43" s="6" t="str">
        <f>[42]DATA!AD2</f>
        <v>Slow Grower</v>
      </c>
      <c r="AE43" s="6" t="str">
        <f>[42]DATA!AE2</f>
        <v>Good</v>
      </c>
      <c r="AF43" s="6" t="str">
        <f>[42]DATA!AF2</f>
        <v>UNITED STATES</v>
      </c>
      <c r="AG43" s="6" t="str">
        <f>[42]DATA!AG2</f>
        <v>Industrials</v>
      </c>
      <c r="AH43" s="6" t="str">
        <f>[42]DATA!AH2</f>
        <v>Aerospace &amp; Defense</v>
      </c>
      <c r="AI43" s="6" t="str">
        <f>[42]DATA!AI2</f>
        <v>Capital Goods</v>
      </c>
      <c r="AJ43" s="6" t="str">
        <f>[42]DATA!AJ2</f>
        <v>Good</v>
      </c>
      <c r="AK43" s="6" t="str">
        <f>[42]DATA!AK2</f>
        <v>Medium</v>
      </c>
      <c r="AL43" s="6" t="str">
        <f>[42]DATA!AL2</f>
        <v>Switching Costs</v>
      </c>
      <c r="AM43" s="6">
        <f>[42]DATA!AM2</f>
        <v>0</v>
      </c>
      <c r="AN43" s="6">
        <f>[42]DATA!AN2</f>
        <v>0</v>
      </c>
      <c r="AO43" s="6" t="str">
        <f>[42]DATA!AO2</f>
        <v>Wide</v>
      </c>
      <c r="AP43" s="6" t="str">
        <f>[42]DATA!AP2</f>
        <v>Widing</v>
      </c>
      <c r="AQ43" s="6" t="str">
        <f>[42]DATA!AQ2</f>
        <v>Yes</v>
      </c>
      <c r="AR43" s="6">
        <f>[42]DATA!AR2</f>
        <v>8</v>
      </c>
      <c r="AS43" s="6">
        <f>[42]DATA!AS2</f>
        <v>30</v>
      </c>
      <c r="AT43" s="6">
        <f>[42]DATA!AT2</f>
        <v>75</v>
      </c>
      <c r="AU43" s="6">
        <f>[42]DATA!AU2</f>
        <v>105</v>
      </c>
      <c r="AV43" s="6" t="str">
        <f>[42]DATA!AV2</f>
        <v>Strategical</v>
      </c>
      <c r="AW43" s="28">
        <f>[42]DATA!AW2</f>
        <v>57.692307692307693</v>
      </c>
      <c r="AX43" s="28">
        <f>[42]DATA!AX2</f>
        <v>50</v>
      </c>
      <c r="AY43" s="28">
        <f>[42]DATA!AY2</f>
        <v>105</v>
      </c>
      <c r="AZ43" s="6">
        <f>[42]DATA!AZ2</f>
        <v>1</v>
      </c>
      <c r="BA43" s="7" t="str">
        <f>[42]DATA!BA2</f>
        <v>Compañía muy estable que vende productos y servicios de sector aeroespacial y defensa. Asumiendo un crecimiento anualizado a '24 del 10%(penalizo recuperacion covid e incertidumbre guerra Rusia - el propio management no se atreve a dar guidance) la empresa podría generar 2.5Bn-2.7Bn. Asumo que mantiene márgenes Neto del 17% lo que supondria 410M-460M. En 2021 hizo un FCF conversion de aprox 130%, pero en el momento de análisis en 2022 reporta un FCF conversion del 80%. Normalizamos la situación y asumimos para el análisis un 100-110% de FCF conversion lo que da 450-505M de FCF. Valorada a 25x FCF por media histórica y calidad del negocio da un precio por acción de: 75-105</v>
      </c>
      <c r="BB43" s="8">
        <f>[42]DATA!BB2</f>
        <v>0</v>
      </c>
      <c r="BC43" s="8">
        <f>[42]DATA!BC2</f>
        <v>0</v>
      </c>
      <c r="BD43" s="10">
        <f>[42]DATA!BD2</f>
        <v>44628</v>
      </c>
      <c r="BE43" s="15" t="str">
        <f>[42]DATA!BE2</f>
        <v>3.9</v>
      </c>
    </row>
    <row r="44" spans="1:57" ht="17.100000000000001" customHeight="1" x14ac:dyDescent="0.3">
      <c r="A44" s="2" t="s">
        <v>98</v>
      </c>
      <c r="B44" s="2" t="str">
        <f>[43]DATA!B2</f>
        <v>International Consolidated Airlines Group SA</v>
      </c>
      <c r="C44" s="3">
        <f>[43]DATA!C2</f>
        <v>-2.3550074242230087E-2</v>
      </c>
      <c r="D44" s="3">
        <f>[43]DATA!D2</f>
        <v>0.1151941162181834</v>
      </c>
      <c r="E44" s="3">
        <f>[43]DATA!E2</f>
        <v>0.17165201654601864</v>
      </c>
      <c r="F44" s="3">
        <f>[43]DATA!F2</f>
        <v>0.16608715229137483</v>
      </c>
      <c r="G44" s="3">
        <f>[43]DATA!G2</f>
        <v>0.10893578199450711</v>
      </c>
      <c r="H44" s="3">
        <f>[43]DATA!H2</f>
        <v>2.8633878539108277E-2</v>
      </c>
      <c r="I44" s="16">
        <f>[43]DATA!I2</f>
        <v>-7.0973979402729453E-2</v>
      </c>
      <c r="J44" s="3">
        <f>[43]DATA!J2</f>
        <v>-0.69395436367913432</v>
      </c>
      <c r="K44" s="3">
        <f>[43]DATA!K2</f>
        <v>-0.17025365103766332</v>
      </c>
      <c r="L44" s="3">
        <f>[43]DATA!L2</f>
        <v>-0.39910564561207379</v>
      </c>
      <c r="M44" s="4">
        <f>[43]DATA!M2</f>
        <v>-0.38671240296082326</v>
      </c>
      <c r="N44" s="5">
        <f>[43]DATA!N2</f>
        <v>0.32627005347593585</v>
      </c>
      <c r="O44" s="4">
        <f>[43]DATA!O2</f>
        <v>3.8395305823075453E-2</v>
      </c>
      <c r="P44" s="16">
        <f>[43]DATA!P2</f>
        <v>-7.3453724604966144</v>
      </c>
      <c r="Q44" s="6">
        <f>[43]DATA!Q2</f>
        <v>1</v>
      </c>
      <c r="R44" s="6">
        <f>[43]DATA!R2</f>
        <v>1</v>
      </c>
      <c r="S44" s="6">
        <f>[43]DATA!S2</f>
        <v>1</v>
      </c>
      <c r="T44" s="6">
        <f>[43]DATA!T2</f>
        <v>1</v>
      </c>
      <c r="U44" s="6">
        <f>[43]DATA!U2</f>
        <v>2</v>
      </c>
      <c r="V44" s="6">
        <f>[43]DATA!V2</f>
        <v>3</v>
      </c>
      <c r="W44" s="6">
        <f>[43]DATA!W2</f>
        <v>1</v>
      </c>
      <c r="X44" s="6">
        <f>[43]DATA!X2</f>
        <v>2</v>
      </c>
      <c r="Y44" s="6">
        <f>[43]DATA!Y2</f>
        <v>1</v>
      </c>
      <c r="Z44" s="6">
        <f>[43]DATA!Z2</f>
        <v>2</v>
      </c>
      <c r="AA44" s="6">
        <f>[43]DATA!AA2</f>
        <v>1</v>
      </c>
      <c r="AB44" s="6">
        <f>[43]DATA!AB2</f>
        <v>1</v>
      </c>
      <c r="AC44" s="6">
        <f>[43]DATA!AC2</f>
        <v>1</v>
      </c>
      <c r="AD44" s="6" t="str">
        <f>[43]DATA!AD2</f>
        <v>Cyclical</v>
      </c>
      <c r="AE44" s="6" t="str">
        <f>[43]DATA!AE2</f>
        <v>Regular</v>
      </c>
      <c r="AF44" s="6" t="str">
        <f>[43]DATA!AF2</f>
        <v>BRITAIN</v>
      </c>
      <c r="AG44" s="6" t="str">
        <f>[43]DATA!AG2</f>
        <v>Industrials</v>
      </c>
      <c r="AH44" s="6" t="str">
        <f>[43]DATA!AH2</f>
        <v>Airlines</v>
      </c>
      <c r="AI44" s="6" t="str">
        <f>[43]DATA!AI2</f>
        <v>Transportation</v>
      </c>
      <c r="AJ44" s="6" t="str">
        <f>[43]DATA!AJ2</f>
        <v>Weak</v>
      </c>
      <c r="AK44" s="6" t="str">
        <f>[43]DATA!AK2</f>
        <v>High</v>
      </c>
      <c r="AL44" s="6" t="str">
        <f>[43]DATA!AL2</f>
        <v>Economies of Scale</v>
      </c>
      <c r="AM44" s="6">
        <f>[43]DATA!AM2</f>
        <v>0</v>
      </c>
      <c r="AN44" s="6">
        <f>[43]DATA!AN2</f>
        <v>0</v>
      </c>
      <c r="AO44" s="6" t="str">
        <f>[43]DATA!AO2</f>
        <v>Narrow</v>
      </c>
      <c r="AP44" s="6" t="str">
        <f>[43]DATA!AP2</f>
        <v>Widing</v>
      </c>
      <c r="AQ44" s="6" t="str">
        <f>[43]DATA!AQ2</f>
        <v>Slow</v>
      </c>
      <c r="AR44" s="6">
        <f>[43]DATA!AR2</f>
        <v>1</v>
      </c>
      <c r="AS44" s="6">
        <f>[43]DATA!AS2</f>
        <v>12</v>
      </c>
      <c r="AT44" s="6">
        <f>[43]DATA!AT2</f>
        <v>2</v>
      </c>
      <c r="AU44" s="6">
        <f>[43]DATA!AU2</f>
        <v>2.6</v>
      </c>
      <c r="AV44" s="6" t="str">
        <f>[43]DATA!AV2</f>
        <v>Tactical</v>
      </c>
      <c r="AW44" s="28">
        <f>[43]DATA!AW2</f>
        <v>1</v>
      </c>
      <c r="AX44" s="28">
        <f>[43]DATA!AX2</f>
        <v>0.66666666666666663</v>
      </c>
      <c r="AY44" s="28">
        <f>[43]DATA!AY2</f>
        <v>2</v>
      </c>
      <c r="AZ44" s="6">
        <f>[43]DATA!AZ2</f>
        <v>1</v>
      </c>
      <c r="BA44" s="7" t="str">
        <f>[43]DATA!BA2</f>
        <v>Compañía que opera aerolíneas en Europa: British Airways, Iberia, Iberia Express, Air Europa, Aerlingus, Vueling y Level. Bien gestionada y uno de los grandes players en Europa. Se encontraba en una buena situación financiera que le ha permitido sobrevivir a la crisis COVID-19 (aunque ha necesitado una ampliación de capital). Ante la gran cantidad de deuda que tiene ahora, preferimos valorarla por EV/FCF. Asumiendo que vuelve a sus mejores años (2018-2019), tenemos un beneficio (asumiendo que el FCF fuera igual al beneficio) normalizado de 2.5B,  que con un múltiplo de 10 veces por la poca calidad de las compañías de aerolíneas nos da una valoración de 25B. Restando la deuda neta, llegamos a una valoración de 13B para MC, que tomamos como el mejor escenario y está cerca de los niveles pre-COVID19 (15B máximo). Estas hipótesis arrojan una valoración máxima de 2,6 euros/acción. En un escenario más conservador, nuestra valoración se queda en 2,3 euros/acción, mientras que un escenario malo valoración de la compañía queda fuertemente impactada con posibles ampliaciones de capital adicionales.</v>
      </c>
      <c r="BB44" s="8">
        <f>[43]DATA!BB2</f>
        <v>0</v>
      </c>
      <c r="BC44" s="8">
        <f>[43]DATA!BC2</f>
        <v>0</v>
      </c>
      <c r="BD44" s="10">
        <f>[43]DATA!BD2</f>
        <v>44515</v>
      </c>
      <c r="BE44" s="15">
        <f>[43]DATA!BE2</f>
        <v>0</v>
      </c>
    </row>
    <row r="45" spans="1:57" ht="17.100000000000001" customHeight="1" x14ac:dyDescent="0.3">
      <c r="A45" s="2" t="s">
        <v>99</v>
      </c>
      <c r="B45" s="2" t="str">
        <f>[44]DATA!B2</f>
        <v>Indra Sistemas SA</v>
      </c>
      <c r="C45" s="3">
        <f>[44]DATA!C2</f>
        <v>1.5332594851247347E-2</v>
      </c>
      <c r="D45" s="3">
        <f>[44]DATA!D2</f>
        <v>8.2861963237148867E-2</v>
      </c>
      <c r="E45" s="3">
        <f>[44]DATA!E2</f>
        <v>0.24109041453329857</v>
      </c>
      <c r="F45" s="3">
        <f>[44]DATA!F2</f>
        <v>0.12196259424424287</v>
      </c>
      <c r="G45" s="3">
        <f>[44]DATA!G2</f>
        <v>0.19470308187519864</v>
      </c>
      <c r="H45" s="3">
        <f>[44]DATA!H2</f>
        <v>4.1745045508726399E-3</v>
      </c>
      <c r="I45" s="16">
        <f>[44]DATA!I2</f>
        <v>2.9112545960762453</v>
      </c>
      <c r="J45" s="3">
        <f>[44]DATA!J2</f>
        <v>-5.010426228464393E-2</v>
      </c>
      <c r="K45" s="3">
        <f>[44]DATA!K2</f>
        <v>6.5956322648820009E-2</v>
      </c>
      <c r="L45" s="3">
        <f>[44]DATA!L2</f>
        <v>0.20822945226765752</v>
      </c>
      <c r="M45" s="4">
        <f>[44]DATA!M2</f>
        <v>6.8324168353627229E-2</v>
      </c>
      <c r="N45" s="5">
        <f>[44]DATA!N2</f>
        <v>0.17910048460673311</v>
      </c>
      <c r="O45" s="4">
        <f>[44]DATA!O2</f>
        <v>8.9881876535357254E-3</v>
      </c>
      <c r="P45" s="16">
        <f>[44]DATA!P2</f>
        <v>3.1883307096028535</v>
      </c>
      <c r="Q45" s="6">
        <f>[44]DATA!Q2</f>
        <v>1</v>
      </c>
      <c r="R45" s="6">
        <f>[44]DATA!R2</f>
        <v>1</v>
      </c>
      <c r="S45" s="6">
        <f>[44]DATA!S2</f>
        <v>1</v>
      </c>
      <c r="T45" s="6">
        <f>[44]DATA!T2</f>
        <v>1</v>
      </c>
      <c r="U45" s="6">
        <f>[44]DATA!U2</f>
        <v>2</v>
      </c>
      <c r="V45" s="6">
        <f>[44]DATA!V2</f>
        <v>2</v>
      </c>
      <c r="W45" s="6">
        <f>[44]DATA!W2</f>
        <v>2</v>
      </c>
      <c r="X45" s="6">
        <f>[44]DATA!X2</f>
        <v>2</v>
      </c>
      <c r="Y45" s="6">
        <f>[44]DATA!Y2</f>
        <v>2</v>
      </c>
      <c r="Z45" s="6">
        <f>[44]DATA!Z2</f>
        <v>2</v>
      </c>
      <c r="AA45" s="6">
        <f>[44]DATA!AA2</f>
        <v>2</v>
      </c>
      <c r="AB45" s="6">
        <f>[44]DATA!AB2</f>
        <v>2</v>
      </c>
      <c r="AC45" s="6">
        <f>[44]DATA!AC2</f>
        <v>0</v>
      </c>
      <c r="AD45" s="6" t="str">
        <f>[44]DATA!AD2</f>
        <v>Slow Grower</v>
      </c>
      <c r="AE45" s="6" t="str">
        <f>[44]DATA!AE2</f>
        <v>Regular</v>
      </c>
      <c r="AF45" s="6" t="str">
        <f>[44]DATA!AF2</f>
        <v>SPAIN</v>
      </c>
      <c r="AG45" s="6" t="str">
        <f>[44]DATA!AG2</f>
        <v>Information Technology</v>
      </c>
      <c r="AH45" s="6" t="str">
        <f>[44]DATA!AH2</f>
        <v>IT Services</v>
      </c>
      <c r="AI45" s="6" t="str">
        <f>[44]DATA!AI2</f>
        <v>Software &amp; Services</v>
      </c>
      <c r="AJ45" s="6" t="str">
        <f>[44]DATA!AJ2</f>
        <v>Good</v>
      </c>
      <c r="AK45" s="6" t="str">
        <f>[44]DATA!AK2</f>
        <v>Medium</v>
      </c>
      <c r="AL45" s="6">
        <f>[44]DATA!AL2</f>
        <v>0</v>
      </c>
      <c r="AM45" s="6">
        <f>[44]DATA!AM2</f>
        <v>0</v>
      </c>
      <c r="AN45" s="6">
        <f>[44]DATA!AN2</f>
        <v>0</v>
      </c>
      <c r="AO45" s="6">
        <f>[44]DATA!AO2</f>
        <v>0</v>
      </c>
      <c r="AP45" s="6">
        <f>[44]DATA!AP2</f>
        <v>0</v>
      </c>
      <c r="AQ45" s="6" t="str">
        <f>[44]DATA!AQ2</f>
        <v>Slow</v>
      </c>
      <c r="AR45" s="6">
        <f>[44]DATA!AR2</f>
        <v>0.7</v>
      </c>
      <c r="AS45" s="6">
        <f>[44]DATA!AS2</f>
        <v>15</v>
      </c>
      <c r="AT45" s="6">
        <f>[44]DATA!AT2</f>
        <v>10</v>
      </c>
      <c r="AU45" s="6">
        <f>[44]DATA!AU2</f>
        <v>13</v>
      </c>
      <c r="AV45" s="6" t="str">
        <f>[44]DATA!AV2</f>
        <v>Tactical</v>
      </c>
      <c r="AW45" s="28">
        <f>[44]DATA!AW2</f>
        <v>5</v>
      </c>
      <c r="AX45" s="28">
        <f>[44]DATA!AX2</f>
        <v>3.3333333333333335</v>
      </c>
      <c r="AY45" s="28">
        <f>[44]DATA!AY2</f>
        <v>10</v>
      </c>
      <c r="AZ45" s="6">
        <f>[44]DATA!AZ2</f>
        <v>0</v>
      </c>
      <c r="BA45" s="7" t="str">
        <f>[44]DATA!BA2</f>
        <v>Compañía con un modelo de negocio muy asset-light y que ha realizado un buen turnaround desde 2014. El problema principal es la injerencia política en el accionariado y en el proceso de consecución de nuevos contratos. Esta situación ha desembocado en el pasado en muy mal capital allocation y en malos cambios de management. Con un balance saneado, la normalización se hace estimando un margen FCF del 4,5% (EBIT 7-7,5%) para unas ventas de 3,1-3,5B y valorando a x13-15 (penalizado por problemas de management) llegamos a una valoración de 1,8-2,3B, que se corresponde con 10-13 euros por acción.</v>
      </c>
      <c r="BB45" s="8" t="str">
        <f>[44]DATA!BB2</f>
        <v>Bad acquisition</v>
      </c>
      <c r="BC45" s="8" t="str">
        <f>[44]DATA!BC2</f>
        <v>Change to political management</v>
      </c>
      <c r="BD45" s="10">
        <f>[44]DATA!BD2</f>
        <v>44498</v>
      </c>
      <c r="BE45" s="15">
        <f>[44]DATA!BE2</f>
        <v>0</v>
      </c>
    </row>
    <row r="46" spans="1:57" ht="17.100000000000001" customHeight="1" x14ac:dyDescent="0.3">
      <c r="A46" s="2" t="s">
        <v>100</v>
      </c>
      <c r="B46" s="2" t="str">
        <f>[45]DATA!B2</f>
        <v>International Petroleum Corp/Sweden</v>
      </c>
      <c r="C46" s="3">
        <f>[45]DATA!C2</f>
        <v>0.34294772972506549</v>
      </c>
      <c r="D46" s="3">
        <f>[45]DATA!D2</f>
        <v>0.46257062904338725</v>
      </c>
      <c r="E46" s="3" t="e">
        <f>[45]DATA!E2</f>
        <v>#VALUE!</v>
      </c>
      <c r="F46" s="3" t="e">
        <f>[45]DATA!F2</f>
        <v>#VALUE!</v>
      </c>
      <c r="G46" s="3" t="e">
        <f>[45]DATA!G2</f>
        <v>#VALUE!</v>
      </c>
      <c r="H46" s="3" t="e">
        <f>[45]DATA!H2</f>
        <v>#VALUE!</v>
      </c>
      <c r="I46" s="16" t="e">
        <f>[45]DATA!I2</f>
        <v>#VALUE!</v>
      </c>
      <c r="J46" s="3">
        <f>[45]DATA!J2</f>
        <v>1.0557773225898002</v>
      </c>
      <c r="K46" s="3">
        <f>[45]DATA!K2</f>
        <v>0.49338169202396726</v>
      </c>
      <c r="L46" s="3">
        <f>[45]DATA!L2</f>
        <v>0.21067861764806048</v>
      </c>
      <c r="M46" s="4">
        <f>[45]DATA!M2</f>
        <v>0.21067861764806048</v>
      </c>
      <c r="N46" s="5">
        <f>[45]DATA!N2</f>
        <v>7.2289298517517031E-2</v>
      </c>
      <c r="O46" s="4">
        <f>[45]DATA!O2</f>
        <v>0.13240081888116303</v>
      </c>
      <c r="P46" s="16">
        <f>[45]DATA!P2</f>
        <v>0.28003248234456835</v>
      </c>
      <c r="Q46" s="6">
        <f>[45]DATA!Q2</f>
        <v>1</v>
      </c>
      <c r="R46" s="6">
        <f>[45]DATA!R2</f>
        <v>2</v>
      </c>
      <c r="S46" s="6">
        <f>[45]DATA!S2</f>
        <v>2</v>
      </c>
      <c r="T46" s="6">
        <f>[45]DATA!T2</f>
        <v>1</v>
      </c>
      <c r="U46" s="6">
        <f>[45]DATA!U2</f>
        <v>2</v>
      </c>
      <c r="V46" s="6">
        <f>[45]DATA!V2</f>
        <v>1</v>
      </c>
      <c r="W46" s="6">
        <f>[45]DATA!W2</f>
        <v>1</v>
      </c>
      <c r="X46" s="6">
        <f>[45]DATA!X2</f>
        <v>1</v>
      </c>
      <c r="Y46" s="6">
        <f>[45]DATA!Y2</f>
        <v>2</v>
      </c>
      <c r="Z46" s="6">
        <f>[45]DATA!Z2</f>
        <v>3</v>
      </c>
      <c r="AA46" s="6">
        <f>[45]DATA!AA2</f>
        <v>1</v>
      </c>
      <c r="AB46" s="6">
        <f>[45]DATA!AB2</f>
        <v>2</v>
      </c>
      <c r="AC46" s="6">
        <f>[45]DATA!AC2</f>
        <v>3</v>
      </c>
      <c r="AD46" s="6" t="str">
        <f>[45]DATA!AD2</f>
        <v>Cyclical</v>
      </c>
      <c r="AE46" s="6" t="str">
        <f>[45]DATA!AE2</f>
        <v>Regular</v>
      </c>
      <c r="AF46" s="6" t="str">
        <f>[45]DATA!AF2</f>
        <v>CANADA</v>
      </c>
      <c r="AG46" s="6" t="str">
        <f>[45]DATA!AG2</f>
        <v>Energy</v>
      </c>
      <c r="AH46" s="6" t="str">
        <f>[45]DATA!AH2</f>
        <v>Oil, Gas &amp; Consumable Fuels</v>
      </c>
      <c r="AI46" s="6" t="str">
        <f>[45]DATA!AI2</f>
        <v>#N/A Invalid Field</v>
      </c>
      <c r="AJ46" s="6" t="str">
        <f>[45]DATA!AJ2</f>
        <v>Good</v>
      </c>
      <c r="AK46" s="6" t="str">
        <f>[45]DATA!AK2</f>
        <v>Medium</v>
      </c>
      <c r="AL46" s="6" t="str">
        <f>[45]DATA!AL2</f>
        <v>Unique Assets</v>
      </c>
      <c r="AM46" s="6">
        <f>[45]DATA!AM2</f>
        <v>0</v>
      </c>
      <c r="AN46" s="6">
        <f>[45]DATA!AN2</f>
        <v>0</v>
      </c>
      <c r="AO46" s="6" t="str">
        <f>[45]DATA!AO2</f>
        <v>Narrow</v>
      </c>
      <c r="AP46" s="6" t="str">
        <f>[45]DATA!AP2</f>
        <v>Static</v>
      </c>
      <c r="AQ46" s="6" t="str">
        <f>[45]DATA!AQ2</f>
        <v>Yes</v>
      </c>
      <c r="AR46" s="6">
        <f>[45]DATA!AR2</f>
        <v>3</v>
      </c>
      <c r="AS46" s="6">
        <f>[45]DATA!AS2</f>
        <v>12</v>
      </c>
      <c r="AT46" s="6">
        <f>[45]DATA!AT2</f>
        <v>116</v>
      </c>
      <c r="AU46" s="6">
        <f>[45]DATA!AU2</f>
        <v>165</v>
      </c>
      <c r="AV46" s="6" t="str">
        <f>[45]DATA!AV2</f>
        <v>Tactical</v>
      </c>
      <c r="AW46" s="28">
        <f>[45]DATA!AW2</f>
        <v>58</v>
      </c>
      <c r="AX46" s="28">
        <f>[45]DATA!AX2</f>
        <v>38.666666666666664</v>
      </c>
      <c r="AY46" s="28">
        <f>[45]DATA!AY2</f>
        <v>116</v>
      </c>
      <c r="AZ46" s="6">
        <f>[45]DATA!AZ2</f>
        <v>3</v>
      </c>
      <c r="BA46" s="7" t="str">
        <f>[45]DATA!BA2</f>
        <v>Empresa de produccion de petroleo y gas. Alto crecimiento y poca deuda. Alto skin in the game. Para valorar vamos a utilizar estimaciones en función del precio de barril de Brent. Normalizamos en el momento de análisis (guerra Rusia '22) y asumimos un precio de barril de brent medio 65-75USD/boe (barril oil equivalent) en '24. Esto supondría en '24 hacer en torno a 900M-1050M USD de Revenues, con un margen neto estable del 25% suponen 225-265M. También normalizamos FCF conversion y asumimos entre x1 y x1.2 respecto a Beneficio Neto lo que nos da 225-320M USD de FCF '24 (1.5-2.1FCF/Share). Valorando a 8x FCF por crecimiento y estabilidad de balance nos da 12-17USD (SEK 116-165).</v>
      </c>
      <c r="BB46" s="8">
        <f>[45]DATA!BB2</f>
        <v>0</v>
      </c>
      <c r="BC46" s="8">
        <f>[45]DATA!BC2</f>
        <v>0</v>
      </c>
      <c r="BD46" s="10">
        <f>[45]DATA!BD2</f>
        <v>44631</v>
      </c>
      <c r="BE46" s="15">
        <f>[45]DATA!BE2</f>
        <v>18</v>
      </c>
    </row>
    <row r="47" spans="1:57" ht="17.100000000000001" customHeight="1" x14ac:dyDescent="0.3">
      <c r="A47" s="2" t="s">
        <v>101</v>
      </c>
      <c r="B47" s="2" t="str">
        <f>[46]DATA!B2</f>
        <v>Industria de Diseno Textil SA</v>
      </c>
      <c r="C47" s="3">
        <f>[46]DATA!C2</f>
        <v>7.5722814417970949E-2</v>
      </c>
      <c r="D47" s="3">
        <f>[46]DATA!D2</f>
        <v>0.23427030987049169</v>
      </c>
      <c r="E47" s="3">
        <f>[46]DATA!E2</f>
        <v>0.45493384815819782</v>
      </c>
      <c r="F47" s="3">
        <f>[46]DATA!F2</f>
        <v>0.44385484673386172</v>
      </c>
      <c r="G47" s="3">
        <f>[46]DATA!G2</f>
        <v>-0.23668248060794328</v>
      </c>
      <c r="H47" s="3">
        <f>[46]DATA!H2</f>
        <v>-0.64206813542860264</v>
      </c>
      <c r="I47" s="16">
        <f>[46]DATA!I2</f>
        <v>-0.87602487874395274</v>
      </c>
      <c r="J47" s="3">
        <f>[46]DATA!J2</f>
        <v>0.3584942652681109</v>
      </c>
      <c r="K47" s="3">
        <f>[46]DATA!K2</f>
        <v>0.26270024534564873</v>
      </c>
      <c r="L47" s="3">
        <f>[46]DATA!L2</f>
        <v>0.36433205789386125</v>
      </c>
      <c r="M47" s="4">
        <f>[46]DATA!M2</f>
        <v>0.35831151832460734</v>
      </c>
      <c r="N47" s="5">
        <f>[46]DATA!N2</f>
        <v>-0.12298646627004836</v>
      </c>
      <c r="O47" s="4">
        <f>[46]DATA!O2</f>
        <v>1.8600682593856655E-2</v>
      </c>
      <c r="P47" s="16">
        <f>[46]DATA!P2</f>
        <v>-0.48551023211097377</v>
      </c>
      <c r="Q47" s="6">
        <f>[46]DATA!Q2</f>
        <v>3</v>
      </c>
      <c r="R47" s="6">
        <f>[46]DATA!R2</f>
        <v>2</v>
      </c>
      <c r="S47" s="6">
        <f>[46]DATA!S2</f>
        <v>2</v>
      </c>
      <c r="T47" s="6">
        <f>[46]DATA!T2</f>
        <v>3</v>
      </c>
      <c r="U47" s="6">
        <f>[46]DATA!U2</f>
        <v>1</v>
      </c>
      <c r="V47" s="6">
        <f>[46]DATA!V2</f>
        <v>3</v>
      </c>
      <c r="W47" s="6">
        <f>[46]DATA!W2</f>
        <v>2</v>
      </c>
      <c r="X47" s="6">
        <f>[46]DATA!X2</f>
        <v>2</v>
      </c>
      <c r="Y47" s="6">
        <f>[46]DATA!Y2</f>
        <v>3</v>
      </c>
      <c r="Z47" s="6">
        <f>[46]DATA!Z2</f>
        <v>3</v>
      </c>
      <c r="AA47" s="6">
        <f>[46]DATA!AA2</f>
        <v>3</v>
      </c>
      <c r="AB47" s="6">
        <f>[46]DATA!AB2</f>
        <v>2</v>
      </c>
      <c r="AC47" s="6">
        <f>[46]DATA!AC2</f>
        <v>2</v>
      </c>
      <c r="AD47" s="6" t="str">
        <f>[46]DATA!AD2</f>
        <v>Stalwart</v>
      </c>
      <c r="AE47" s="6" t="str">
        <f>[46]DATA!AE2</f>
        <v>Excellent</v>
      </c>
      <c r="AF47" s="6" t="str">
        <f>[46]DATA!AF2</f>
        <v>SPAIN</v>
      </c>
      <c r="AG47" s="6" t="str">
        <f>[46]DATA!AG2</f>
        <v>Consumer Discretionary</v>
      </c>
      <c r="AH47" s="6" t="str">
        <f>[46]DATA!AH2</f>
        <v>Specialty Retail</v>
      </c>
      <c r="AI47" s="6" t="str">
        <f>[46]DATA!AI2</f>
        <v>Retailing</v>
      </c>
      <c r="AJ47" s="6" t="str">
        <f>[46]DATA!AJ2</f>
        <v>Strongest</v>
      </c>
      <c r="AK47" s="6" t="str">
        <f>[46]DATA!AK2</f>
        <v>Low</v>
      </c>
      <c r="AL47" s="6" t="str">
        <f>[46]DATA!AL2</f>
        <v>Processes</v>
      </c>
      <c r="AM47" s="6">
        <f>[46]DATA!AM2</f>
        <v>0</v>
      </c>
      <c r="AN47" s="6">
        <f>[46]DATA!AN2</f>
        <v>0</v>
      </c>
      <c r="AO47" s="6" t="str">
        <f>[46]DATA!AO2</f>
        <v>Narrow</v>
      </c>
      <c r="AP47" s="6" t="str">
        <f>[46]DATA!AP2</f>
        <v>Static</v>
      </c>
      <c r="AQ47" s="6" t="str">
        <f>[46]DATA!AQ2</f>
        <v>Yes</v>
      </c>
      <c r="AR47" s="6">
        <f>[46]DATA!AR2</f>
        <v>3.1</v>
      </c>
      <c r="AS47" s="6">
        <f>[46]DATA!AS2</f>
        <v>22</v>
      </c>
      <c r="AT47" s="6">
        <f>[46]DATA!AT2</f>
        <v>32</v>
      </c>
      <c r="AU47" s="6">
        <f>[46]DATA!AU2</f>
        <v>40</v>
      </c>
      <c r="AV47" s="6" t="str">
        <f>[46]DATA!AV2</f>
        <v>Strategical</v>
      </c>
      <c r="AW47" s="28">
        <f>[46]DATA!AW2</f>
        <v>24.615384615384613</v>
      </c>
      <c r="AX47" s="28">
        <f>[46]DATA!AX2</f>
        <v>21.333333333333332</v>
      </c>
      <c r="AY47" s="28">
        <f>[46]DATA!AY2</f>
        <v>40</v>
      </c>
      <c r="AZ47" s="6">
        <f>[46]DATA!AZ2</f>
        <v>3</v>
      </c>
      <c r="BA47" s="7" t="str">
        <f>[46]DATA!BA2</f>
        <v>Compañía estable con crecimiento (aunque no elevado) que es líder en fast-fashion por su capacidad única para copiar colecciones y enviarlas a todas las tiendas mundiales de forma muy rápida. La clave está en su tremenda capacidad de adaptación en un entorno muy cambiante. Actualmente está llevando a cabo un cambio en su modelo de negocio para centrarse en tiendas grandes y online. CAGR a '25  8% y margen neto del 13%. Normalizando un FCF  de 5-5.5 Bn (120% FCF conversion) y valorando a un múltiplo de 18-20 por su calidad llegamos a un rango de 100-120B o 32-40 euros por acción.</v>
      </c>
      <c r="BB47" s="8">
        <f>[46]DATA!BB2</f>
        <v>0</v>
      </c>
      <c r="BC47" s="8">
        <f>[46]DATA!BC2</f>
        <v>0</v>
      </c>
      <c r="BD47" s="10">
        <f>[46]DATA!BD2</f>
        <v>44804</v>
      </c>
      <c r="BE47" s="15">
        <f>[46]DATA!BE2</f>
        <v>1.7</v>
      </c>
    </row>
    <row r="48" spans="1:57" ht="17.100000000000001" customHeight="1" x14ac:dyDescent="0.3">
      <c r="A48" s="2" t="s">
        <v>145</v>
      </c>
      <c r="B48" s="2" t="str">
        <f>[47]DATA!B2</f>
        <v>JD.com Inc</v>
      </c>
      <c r="C48" s="3">
        <f>[47]DATA!C2</f>
        <v>0.42275292871142395</v>
      </c>
      <c r="D48" s="3">
        <f>[47]DATA!D2</f>
        <v>6.5703070060686795E-3</v>
      </c>
      <c r="E48" s="3">
        <f>[47]DATA!E2</f>
        <v>5.6638502842204848E-2</v>
      </c>
      <c r="F48" s="3">
        <f>[47]DATA!F2</f>
        <v>4.9550098195171831E-2</v>
      </c>
      <c r="G48" s="3">
        <f>[47]DATA!G2</f>
        <v>-0.2400705168523877</v>
      </c>
      <c r="H48" s="3">
        <f>[47]DATA!H2</f>
        <v>-0.11797200796684797</v>
      </c>
      <c r="I48" s="16">
        <f>[47]DATA!I2</f>
        <v>2.0924693325120982</v>
      </c>
      <c r="J48" s="3">
        <f>[47]DATA!J2</f>
        <v>0.36364175716481495</v>
      </c>
      <c r="K48" s="3">
        <f>[47]DATA!K2</f>
        <v>1.6370721358427681E-2</v>
      </c>
      <c r="L48" s="3">
        <f>[47]DATA!L2</f>
        <v>0.11075855183071806</v>
      </c>
      <c r="M48" s="4">
        <f>[47]DATA!M2</f>
        <v>9.6352960353599179E-2</v>
      </c>
      <c r="N48" s="5">
        <f>[47]DATA!N2</f>
        <v>-0.31233156217515989</v>
      </c>
      <c r="O48" s="4">
        <f>[47]DATA!O2</f>
        <v>3.5030221185476093E-2</v>
      </c>
      <c r="P48" s="16">
        <f>[47]DATA!P2</f>
        <v>-9.8477091191550645</v>
      </c>
      <c r="Q48" s="6">
        <f>[47]DATA!Q2</f>
        <v>2</v>
      </c>
      <c r="R48" s="6">
        <f>[47]DATA!R2</f>
        <v>3</v>
      </c>
      <c r="S48" s="6">
        <f>[47]DATA!S2</f>
        <v>1</v>
      </c>
      <c r="T48" s="6">
        <f>[47]DATA!T2</f>
        <v>1</v>
      </c>
      <c r="U48" s="6">
        <f>[47]DATA!U2</f>
        <v>1</v>
      </c>
      <c r="V48" s="6">
        <f>[47]DATA!V2</f>
        <v>3</v>
      </c>
      <c r="W48" s="6">
        <f>[47]DATA!W2</f>
        <v>1</v>
      </c>
      <c r="X48" s="6">
        <f>[47]DATA!X2</f>
        <v>1</v>
      </c>
      <c r="Y48" s="6">
        <f>[47]DATA!Y2</f>
        <v>3</v>
      </c>
      <c r="Z48" s="6">
        <f>[47]DATA!Z2</f>
        <v>3</v>
      </c>
      <c r="AA48" s="6">
        <f>[47]DATA!AA2</f>
        <v>3</v>
      </c>
      <c r="AB48" s="6">
        <f>[47]DATA!AB2</f>
        <v>3</v>
      </c>
      <c r="AC48" s="6">
        <f>[47]DATA!AC2</f>
        <v>2</v>
      </c>
      <c r="AD48" s="6" t="str">
        <f>[47]DATA!AD2</f>
        <v>Fast Grower</v>
      </c>
      <c r="AE48" s="6" t="str">
        <f>[47]DATA!AE2</f>
        <v>Good</v>
      </c>
      <c r="AF48" s="6" t="str">
        <f>[47]DATA!AF2</f>
        <v>CHINA</v>
      </c>
      <c r="AG48" s="6" t="str">
        <f>[47]DATA!AG2</f>
        <v>Consumer Discretionary</v>
      </c>
      <c r="AH48" s="6" t="str">
        <f>[47]DATA!AH2</f>
        <v>Internet &amp; Direct Marketing Re</v>
      </c>
      <c r="AI48" s="6" t="str">
        <f>[47]DATA!AI2</f>
        <v>Retailing</v>
      </c>
      <c r="AJ48" s="6" t="str">
        <f>[47]DATA!AJ2</f>
        <v>Good</v>
      </c>
      <c r="AK48" s="6" t="str">
        <f>[47]DATA!AK2</f>
        <v>Medium</v>
      </c>
      <c r="AL48" s="6" t="str">
        <f>[47]DATA!AL2</f>
        <v>Network Effects</v>
      </c>
      <c r="AM48" s="6" t="str">
        <f>[47]DATA!AM2</f>
        <v>Economies of Scale</v>
      </c>
      <c r="AN48" s="6">
        <f>[47]DATA!AN2</f>
        <v>0</v>
      </c>
      <c r="AO48" s="6" t="str">
        <f>[47]DATA!AO2</f>
        <v>Wide</v>
      </c>
      <c r="AP48" s="6" t="str">
        <f>[47]DATA!AP2</f>
        <v>Widing</v>
      </c>
      <c r="AQ48" s="6" t="str">
        <f>[47]DATA!AQ2</f>
        <v>Fast</v>
      </c>
      <c r="AR48" s="6">
        <f>[47]DATA!AR2</f>
        <v>1.2</v>
      </c>
      <c r="AS48" s="6">
        <f>[47]DATA!AS2</f>
        <v>0</v>
      </c>
      <c r="AT48" s="6">
        <f>[47]DATA!AT2</f>
        <v>85</v>
      </c>
      <c r="AU48" s="6">
        <f>[47]DATA!AU2</f>
        <v>100</v>
      </c>
      <c r="AV48" s="6" t="str">
        <f>[47]DATA!AV2</f>
        <v>Strategical</v>
      </c>
      <c r="AW48" s="28">
        <f>[47]DATA!AW2</f>
        <v>65.384615384615387</v>
      </c>
      <c r="AX48" s="28">
        <f>[47]DATA!AX2</f>
        <v>56.666666666666664</v>
      </c>
      <c r="AY48" s="28">
        <f>[47]DATA!AY2</f>
        <v>100</v>
      </c>
      <c r="AZ48" s="6">
        <f>[47]DATA!AZ2</f>
        <v>1</v>
      </c>
      <c r="BA48" s="7" t="str">
        <f>[47]DATA!BA2</f>
        <v>Estimamos que el margen FCF normalizado se encuentra en el 3% y valoramos a x15 por calidad y crecimiento, penalizando por ser China. Normalizando 250B en ventas para 2024, tenemos una valoración de 100-120B más 30B de caja neta: 130-150B (85-100$/acción).</v>
      </c>
      <c r="BB48" s="8">
        <f>[47]DATA!BB2</f>
        <v>0</v>
      </c>
      <c r="BC48" s="8">
        <f>[47]DATA!BC2</f>
        <v>0</v>
      </c>
      <c r="BD48" s="10">
        <f>[47]DATA!BD2</f>
        <v>44634</v>
      </c>
      <c r="BE48" s="15">
        <f>[47]DATA!BE2</f>
        <v>4.8</v>
      </c>
    </row>
    <row r="49" spans="1:57" ht="17.100000000000001" customHeight="1" x14ac:dyDescent="0.3">
      <c r="A49" s="2" t="s">
        <v>102</v>
      </c>
      <c r="B49" s="2" t="str">
        <f>[48]DATA!B2</f>
        <v>Jenoptik AG</v>
      </c>
      <c r="C49" s="3">
        <f>[48]DATA!C2</f>
        <v>3.761610380720426E-2</v>
      </c>
      <c r="D49" s="3">
        <f>[48]DATA!D2</f>
        <v>0.14790203674585964</v>
      </c>
      <c r="E49" s="3">
        <f>[48]DATA!E2</f>
        <v>0.16390186071661181</v>
      </c>
      <c r="F49" s="3">
        <f>[48]DATA!F2</f>
        <v>0.11566480604494352</v>
      </c>
      <c r="G49" s="3">
        <f>[48]DATA!G2</f>
        <v>8.8158294284599731E-2</v>
      </c>
      <c r="H49" s="3">
        <f>[48]DATA!H2</f>
        <v>3.2066195557574603E-2</v>
      </c>
      <c r="I49" s="16">
        <f>[48]DATA!I2</f>
        <v>0.7644396775380119</v>
      </c>
      <c r="J49" s="3">
        <f>[48]DATA!J2</f>
        <v>0.21975381255828919</v>
      </c>
      <c r="K49" s="3">
        <f>[48]DATA!K2</f>
        <v>0.20484150485469227</v>
      </c>
      <c r="L49" s="3">
        <f>[48]DATA!L2</f>
        <v>0.13530524136469471</v>
      </c>
      <c r="M49" s="4">
        <f>[48]DATA!M2</f>
        <v>7.6080413832719171E-2</v>
      </c>
      <c r="N49" s="5">
        <f>[48]DATA!N2</f>
        <v>0.44633489834200302</v>
      </c>
      <c r="O49" s="4">
        <f>[48]DATA!O2</f>
        <v>4.919294123487023E-3</v>
      </c>
      <c r="P49" s="16">
        <f>[48]DATA!P2</f>
        <v>3.4365709009091026</v>
      </c>
      <c r="Q49" s="6">
        <f>[48]DATA!Q2</f>
        <v>3</v>
      </c>
      <c r="R49" s="6">
        <f>[48]DATA!R2</f>
        <v>1</v>
      </c>
      <c r="S49" s="6">
        <f>[48]DATA!S2</f>
        <v>1</v>
      </c>
      <c r="T49" s="6">
        <f>[48]DATA!T2</f>
        <v>3</v>
      </c>
      <c r="U49" s="6">
        <f>[48]DATA!U2</f>
        <v>2</v>
      </c>
      <c r="V49" s="6">
        <f>[48]DATA!V2</f>
        <v>1</v>
      </c>
      <c r="W49" s="6">
        <f>[48]DATA!W2</f>
        <v>1</v>
      </c>
      <c r="X49" s="6">
        <f>[48]DATA!X2</f>
        <v>1</v>
      </c>
      <c r="Y49" s="6">
        <f>[48]DATA!Y2</f>
        <v>1</v>
      </c>
      <c r="Z49" s="6">
        <f>[48]DATA!Z2</f>
        <v>2</v>
      </c>
      <c r="AA49" s="6">
        <f>[48]DATA!AA2</f>
        <v>2</v>
      </c>
      <c r="AB49" s="6">
        <f>[48]DATA!AB2</f>
        <v>1</v>
      </c>
      <c r="AC49" s="6">
        <f>[48]DATA!AC2</f>
        <v>2</v>
      </c>
      <c r="AD49" s="6" t="str">
        <f>[48]DATA!AD2</f>
        <v>Slow Grower</v>
      </c>
      <c r="AE49" s="6" t="str">
        <f>[48]DATA!AE2</f>
        <v>Good</v>
      </c>
      <c r="AF49" s="6" t="str">
        <f>[48]DATA!AF2</f>
        <v>GERMANY</v>
      </c>
      <c r="AG49" s="6" t="str">
        <f>[48]DATA!AG2</f>
        <v>Information Technology</v>
      </c>
      <c r="AH49" s="6" t="str">
        <f>[48]DATA!AH2</f>
        <v>Electronic Equipment, Instrume</v>
      </c>
      <c r="AI49" s="6" t="str">
        <f>[48]DATA!AI2</f>
        <v>Technology Hardware &amp; Equipmen</v>
      </c>
      <c r="AJ49" s="6" t="str">
        <f>[48]DATA!AJ2</f>
        <v>Good</v>
      </c>
      <c r="AK49" s="6" t="str">
        <f>[48]DATA!AK2</f>
        <v>Low</v>
      </c>
      <c r="AL49" s="6" t="str">
        <f>[48]DATA!AL2</f>
        <v>Switching Costs</v>
      </c>
      <c r="AM49" s="6">
        <f>[48]DATA!AM2</f>
        <v>0</v>
      </c>
      <c r="AN49" s="6">
        <f>[48]DATA!AN2</f>
        <v>0</v>
      </c>
      <c r="AO49" s="6" t="str">
        <f>[48]DATA!AO2</f>
        <v>Narrow</v>
      </c>
      <c r="AP49" s="6" t="str">
        <f>[48]DATA!AP2</f>
        <v>Static</v>
      </c>
      <c r="AQ49" s="6" t="str">
        <f>[48]DATA!AQ2</f>
        <v>Slow</v>
      </c>
      <c r="AR49" s="6">
        <f>[48]DATA!AR2</f>
        <v>2.5</v>
      </c>
      <c r="AS49" s="6">
        <f>[48]DATA!AS2</f>
        <v>25</v>
      </c>
      <c r="AT49" s="6">
        <f>[48]DATA!AT2</f>
        <v>24</v>
      </c>
      <c r="AU49" s="6">
        <f>[48]DATA!AU2</f>
        <v>33</v>
      </c>
      <c r="AV49" s="6" t="str">
        <f>[48]DATA!AV2</f>
        <v>Tactical</v>
      </c>
      <c r="AW49" s="28">
        <f>[48]DATA!AW2</f>
        <v>12</v>
      </c>
      <c r="AX49" s="28">
        <f>[48]DATA!AX2</f>
        <v>8</v>
      </c>
      <c r="AY49" s="28">
        <f>[48]DATA!AY2</f>
        <v>24</v>
      </c>
      <c r="AZ49" s="6">
        <f>[48]DATA!AZ2</f>
        <v>1</v>
      </c>
      <c r="BA49" s="7" t="str">
        <f>[48]DATA!BA2</f>
        <v>Prevemos 1B de ventas para 2024 con un margen FCF del 8-12%: 80-120M FCF. Valorando a x16 sin primar calidad ni crecimiento: 1.4-1.9B (24-33 EUR/acción).</v>
      </c>
      <c r="BB49" s="8">
        <f>[48]DATA!BB2</f>
        <v>0</v>
      </c>
      <c r="BC49" s="8">
        <f>[48]DATA!BC2</f>
        <v>0</v>
      </c>
      <c r="BD49" s="10">
        <f>[48]DATA!BD2</f>
        <v>44651</v>
      </c>
      <c r="BE49" s="15">
        <f>[48]DATA!BE2</f>
        <v>1.8</v>
      </c>
    </row>
    <row r="50" spans="1:57" ht="17.100000000000001" customHeight="1" x14ac:dyDescent="0.3">
      <c r="A50" s="2" t="s">
        <v>103</v>
      </c>
      <c r="B50" s="2" t="str">
        <f>[49]DATA!B2</f>
        <v>Kering SA</v>
      </c>
      <c r="C50" s="3">
        <f>[49]DATA!C2</f>
        <v>8.058512740344885E-2</v>
      </c>
      <c r="D50" s="3">
        <f>[49]DATA!D2</f>
        <v>0.27655272498150935</v>
      </c>
      <c r="E50" s="3">
        <f>[49]DATA!E2</f>
        <v>0.22996925808551016</v>
      </c>
      <c r="F50" s="3">
        <f>[49]DATA!F2</f>
        <v>0.18294723612007155</v>
      </c>
      <c r="G50" s="3">
        <f>[49]DATA!G2</f>
        <v>0.19250895014672345</v>
      </c>
      <c r="H50" s="3">
        <f>[49]DATA!H2</f>
        <v>2.3789833232024903E-2</v>
      </c>
      <c r="I50" s="16">
        <f>[49]DATA!I2</f>
        <v>1.3968924529749829</v>
      </c>
      <c r="J50" s="3">
        <f>[49]DATA!J2</f>
        <v>0.34694126807224324</v>
      </c>
      <c r="K50" s="3">
        <f>[49]DATA!K2</f>
        <v>0.36669462516718426</v>
      </c>
      <c r="L50" s="3">
        <f>[49]DATA!L2</f>
        <v>0.32351708439996646</v>
      </c>
      <c r="M50" s="4">
        <f>[49]DATA!M2</f>
        <v>0.27268132286203428</v>
      </c>
      <c r="N50" s="5">
        <f>[49]DATA!N2</f>
        <v>0.16550375491546121</v>
      </c>
      <c r="O50" s="4">
        <f>[49]DATA!O2</f>
        <v>1.454901090923756E-2</v>
      </c>
      <c r="P50" s="16">
        <f>[49]DATA!P2</f>
        <v>0.72071278437190922</v>
      </c>
      <c r="Q50" s="6">
        <f>[49]DATA!Q2</f>
        <v>2</v>
      </c>
      <c r="R50" s="6">
        <f>[49]DATA!R2</f>
        <v>2</v>
      </c>
      <c r="S50" s="6">
        <f>[49]DATA!S2</f>
        <v>2</v>
      </c>
      <c r="T50" s="6">
        <f>[49]DATA!T2</f>
        <v>2</v>
      </c>
      <c r="U50" s="6">
        <f>[49]DATA!U2</f>
        <v>2</v>
      </c>
      <c r="V50" s="6">
        <f>[49]DATA!V2</f>
        <v>1</v>
      </c>
      <c r="W50" s="6">
        <f>[49]DATA!W2</f>
        <v>2</v>
      </c>
      <c r="X50" s="6">
        <f>[49]DATA!X2</f>
        <v>2</v>
      </c>
      <c r="Y50" s="6">
        <f>[49]DATA!Y2</f>
        <v>2</v>
      </c>
      <c r="Z50" s="6">
        <f>[49]DATA!Z2</f>
        <v>2</v>
      </c>
      <c r="AA50" s="6">
        <f>[49]DATA!AA2</f>
        <v>3</v>
      </c>
      <c r="AB50" s="6">
        <f>[49]DATA!AB2</f>
        <v>2</v>
      </c>
      <c r="AC50" s="6">
        <f>[49]DATA!AC2</f>
        <v>2</v>
      </c>
      <c r="AD50" s="6" t="str">
        <f>[49]DATA!AD2</f>
        <v>Stalwart</v>
      </c>
      <c r="AE50" s="6" t="str">
        <f>[49]DATA!AE2</f>
        <v>Good</v>
      </c>
      <c r="AF50" s="6" t="str">
        <f>[49]DATA!AF2</f>
        <v>FRANCE</v>
      </c>
      <c r="AG50" s="6" t="str">
        <f>[49]DATA!AG2</f>
        <v>Consumer Discretionary</v>
      </c>
      <c r="AH50" s="6" t="str">
        <f>[49]DATA!AH2</f>
        <v>Textiles, Apparel &amp; Luxury Goo</v>
      </c>
      <c r="AI50" s="6" t="str">
        <f>[49]DATA!AI2</f>
        <v>Consumer Durables &amp; Apparel</v>
      </c>
      <c r="AJ50" s="6" t="str">
        <f>[49]DATA!AJ2</f>
        <v>Strongest</v>
      </c>
      <c r="AK50" s="6" t="str">
        <f>[49]DATA!AK2</f>
        <v>Low</v>
      </c>
      <c r="AL50" s="6" t="str">
        <f>[49]DATA!AL2</f>
        <v>Intangible Assets/Brands</v>
      </c>
      <c r="AM50" s="6">
        <f>[49]DATA!AM2</f>
        <v>0</v>
      </c>
      <c r="AN50" s="6">
        <f>[49]DATA!AN2</f>
        <v>0</v>
      </c>
      <c r="AO50" s="6" t="str">
        <f>[49]DATA!AO2</f>
        <v>Wide</v>
      </c>
      <c r="AP50" s="6" t="str">
        <f>[49]DATA!AP2</f>
        <v>Static</v>
      </c>
      <c r="AQ50" s="6" t="str">
        <f>[49]DATA!AQ2</f>
        <v>Yes</v>
      </c>
      <c r="AR50" s="6">
        <f>[49]DATA!AR2</f>
        <v>5.5</v>
      </c>
      <c r="AS50" s="6">
        <f>[49]DATA!AS2</f>
        <v>28</v>
      </c>
      <c r="AT50" s="6">
        <f>[49]DATA!AT2</f>
        <v>800</v>
      </c>
      <c r="AU50" s="6">
        <f>[49]DATA!AU2</f>
        <v>950</v>
      </c>
      <c r="AV50" s="6" t="str">
        <f>[49]DATA!AV2</f>
        <v>Strategical</v>
      </c>
      <c r="AW50" s="28">
        <f>[49]DATA!AW2</f>
        <v>615.38461538461536</v>
      </c>
      <c r="AX50" s="28">
        <f>[49]DATA!AX2</f>
        <v>533.33333333333337</v>
      </c>
      <c r="AY50" s="28">
        <f>[49]DATA!AY2</f>
        <v>950</v>
      </c>
      <c r="AZ50" s="6">
        <f>[49]DATA!AZ2</f>
        <v>3</v>
      </c>
      <c r="BA50" s="7" t="str">
        <f>[49]DATA!BA2</f>
        <v>Sales first half '22 9.9Bn, redondeando harán 20Bn anuales. Asumiendo un crecimiento de 8-10% anualizado a '25 tenemos 25-26.3 Bn. Con un margen neto de 20% son 5-5.3 Bn de Net Income. Para que esto ocurra tiene, por un lado, que mantener ventas y, recuperar post Covid ycumplir crecimientos en Asia. Por el lado de segmentos que Gucci cumpla expectativas de ventas y márgenes (50% del grupo). Además, se espera un FCF conversión de x1 tenemos 5-5.3 Bn de FCF. Esto supone a 20-22x FCF 800-950€ por acción: 100-116Bn Market Cap (por calidad y crecimiento comparativamente alto en el sector, salvo peers de máxima calidad -LVMH, Hermes-).</v>
      </c>
      <c r="BB50" s="8">
        <f>[49]DATA!BB2</f>
        <v>0</v>
      </c>
      <c r="BC50" s="8">
        <f>[49]DATA!BC2</f>
        <v>0</v>
      </c>
      <c r="BD50" s="10">
        <f>[49]DATA!BD2</f>
        <v>44804</v>
      </c>
      <c r="BE50" s="15">
        <f>[49]DATA!BE2</f>
        <v>42</v>
      </c>
    </row>
    <row r="51" spans="1:57" ht="17.100000000000001" customHeight="1" x14ac:dyDescent="0.3">
      <c r="A51" s="2" t="s">
        <v>104</v>
      </c>
      <c r="B51" s="2" t="str">
        <f>[50]DATA!B2</f>
        <v>Coca-Cola Co/The</v>
      </c>
      <c r="C51" s="3">
        <f>[50]DATA!C2</f>
        <v>-1.988724838025481E-2</v>
      </c>
      <c r="D51" s="3">
        <f>[50]DATA!D2</f>
        <v>0.30309495259270891</v>
      </c>
      <c r="E51" s="3">
        <f>[50]DATA!E2</f>
        <v>0.28817501331766332</v>
      </c>
      <c r="F51" s="3">
        <f>[50]DATA!F2</f>
        <v>0.20816456876271933</v>
      </c>
      <c r="G51" s="3">
        <f>[50]DATA!G2</f>
        <v>0.34295154785174742</v>
      </c>
      <c r="H51" s="3">
        <f>[50]DATA!H2</f>
        <v>8.0638609009444639E-3</v>
      </c>
      <c r="I51" s="16">
        <f>[50]DATA!I2</f>
        <v>2.0997019126139405</v>
      </c>
      <c r="J51" s="3">
        <f>[50]DATA!J2</f>
        <v>0.17149004515288335</v>
      </c>
      <c r="K51" s="3">
        <f>[50]DATA!K2</f>
        <v>0.32492627657923329</v>
      </c>
      <c r="L51" s="3">
        <f>[50]DATA!L2</f>
        <v>0.31176156933179916</v>
      </c>
      <c r="M51" s="4">
        <f>[50]DATA!M2</f>
        <v>0.20199650883700632</v>
      </c>
      <c r="N51" s="5">
        <f>[50]DATA!N2</f>
        <v>0.40186155672013973</v>
      </c>
      <c r="O51" s="4">
        <f>[50]DATA!O2</f>
        <v>5.009237389209794E-2</v>
      </c>
      <c r="P51" s="16">
        <f>[50]DATA!P2</f>
        <v>2.39917204044264</v>
      </c>
      <c r="Q51" s="6">
        <f>[50]DATA!Q2</f>
        <v>2</v>
      </c>
      <c r="R51" s="6">
        <f>[50]DATA!R2</f>
        <v>1</v>
      </c>
      <c r="S51" s="6">
        <f>[50]DATA!S2</f>
        <v>3</v>
      </c>
      <c r="T51" s="6">
        <f>[50]DATA!T2</f>
        <v>3</v>
      </c>
      <c r="U51" s="6">
        <f>[50]DATA!U2</f>
        <v>1</v>
      </c>
      <c r="V51" s="6">
        <f>[50]DATA!V2</f>
        <v>2</v>
      </c>
      <c r="W51" s="6">
        <f>[50]DATA!W2</f>
        <v>1</v>
      </c>
      <c r="X51" s="6">
        <f>[50]DATA!X2</f>
        <v>3</v>
      </c>
      <c r="Y51" s="6">
        <f>[50]DATA!Y2</f>
        <v>2</v>
      </c>
      <c r="Z51" s="6">
        <f>[50]DATA!Z2</f>
        <v>2</v>
      </c>
      <c r="AA51" s="6">
        <f>[50]DATA!AA2</f>
        <v>2</v>
      </c>
      <c r="AB51" s="6">
        <f>[50]DATA!AB2</f>
        <v>2</v>
      </c>
      <c r="AC51" s="6">
        <f>[50]DATA!AC2</f>
        <v>2</v>
      </c>
      <c r="AD51" s="6" t="str">
        <f>[50]DATA!AD2</f>
        <v>Stalwart</v>
      </c>
      <c r="AE51" s="6" t="str">
        <f>[50]DATA!AE2</f>
        <v>Regular</v>
      </c>
      <c r="AF51" s="6" t="str">
        <f>[50]DATA!AF2</f>
        <v>UNITED STATES</v>
      </c>
      <c r="AG51" s="6" t="str">
        <f>[50]DATA!AG2</f>
        <v>Consumer Staples</v>
      </c>
      <c r="AH51" s="6" t="str">
        <f>[50]DATA!AH2</f>
        <v>Beverages</v>
      </c>
      <c r="AI51" s="6" t="str">
        <f>[50]DATA!AI2</f>
        <v>Food, Beverage &amp; Tobacco</v>
      </c>
      <c r="AJ51" s="6" t="str">
        <f>[50]DATA!AJ2</f>
        <v>Strongest</v>
      </c>
      <c r="AK51" s="6" t="str">
        <f>[50]DATA!AK2</f>
        <v>Low</v>
      </c>
      <c r="AL51" s="6" t="str">
        <f>[50]DATA!AL2</f>
        <v>Economies of Scale</v>
      </c>
      <c r="AM51" s="6" t="str">
        <f>[50]DATA!AM2</f>
        <v>Intangible Assets/Brands</v>
      </c>
      <c r="AN51" s="6">
        <f>[50]DATA!AN2</f>
        <v>0</v>
      </c>
      <c r="AO51" s="6" t="str">
        <f>[50]DATA!AO2</f>
        <v>Wide</v>
      </c>
      <c r="AP51" s="6" t="str">
        <f>[50]DATA!AP2</f>
        <v>Static</v>
      </c>
      <c r="AQ51" s="6" t="str">
        <f>[50]DATA!AQ2</f>
        <v>No</v>
      </c>
      <c r="AR51" s="6">
        <f>[50]DATA!AR2</f>
        <v>6</v>
      </c>
      <c r="AS51" s="6">
        <f>[50]DATA!AS2</f>
        <v>24</v>
      </c>
      <c r="AT51" s="6">
        <f>[50]DATA!AT2</f>
        <v>55</v>
      </c>
      <c r="AU51" s="6">
        <f>[50]DATA!AU2</f>
        <v>65</v>
      </c>
      <c r="AV51" s="6" t="str">
        <f>[50]DATA!AV2</f>
        <v>Strategical</v>
      </c>
      <c r="AW51" s="28">
        <f>[50]DATA!AW2</f>
        <v>42.307692307692307</v>
      </c>
      <c r="AX51" s="28">
        <f>[50]DATA!AX2</f>
        <v>36.666666666666664</v>
      </c>
      <c r="AY51" s="28">
        <f>[50]DATA!AY2</f>
        <v>65</v>
      </c>
      <c r="AZ51" s="6">
        <f>[50]DATA!AZ2</f>
        <v>1</v>
      </c>
      <c r="BA51" s="7" t="str">
        <f>[50]DATA!BA2</f>
        <v>Compañía de altísima calidad por su tamaño y capacidad de power pricing. En el análisis veo importante seguir la evolución de su deuda y el tipo que paga (creciente los últimos años). También el dividend yield en sus momentos más bajos (por debajo del 3%) en Febrero 2022. Prevemos entre 11,5B y 12B de FCF para 2024 y valoramos a x22-24 por calidad: 250-290B (55-65 USD).</v>
      </c>
      <c r="BB51" s="8">
        <f>[50]DATA!BB2</f>
        <v>0</v>
      </c>
      <c r="BC51" s="8">
        <f>[50]DATA!BC2</f>
        <v>0</v>
      </c>
      <c r="BD51" s="10">
        <f>[50]DATA!BD2</f>
        <v>44614</v>
      </c>
      <c r="BE51" s="15">
        <f>[50]DATA!BE2</f>
        <v>2.7</v>
      </c>
    </row>
    <row r="52" spans="1:57" ht="17.100000000000001" customHeight="1" x14ac:dyDescent="0.3">
      <c r="A52" s="2" t="s">
        <v>105</v>
      </c>
      <c r="B52" s="2" t="str">
        <f>[51]DATA!B2</f>
        <v>Kroger Co/The</v>
      </c>
      <c r="C52" s="3">
        <f>[51]DATA!C2</f>
        <v>4.4102662969558767E-2</v>
      </c>
      <c r="D52" s="3">
        <f>[51]DATA!D2</f>
        <v>4.8796681309593963E-2</v>
      </c>
      <c r="E52" s="3">
        <f>[51]DATA!E2</f>
        <v>0.18065595327369319</v>
      </c>
      <c r="F52" s="3">
        <f>[51]DATA!F2</f>
        <v>0.15826432866859486</v>
      </c>
      <c r="G52" s="3">
        <f>[51]DATA!G2</f>
        <v>0.40940391003823279</v>
      </c>
      <c r="H52" s="3">
        <f>[51]DATA!H2</f>
        <v>1.3416201179612782E-2</v>
      </c>
      <c r="I52" s="16">
        <f>[51]DATA!I2</f>
        <v>2.40539817066623</v>
      </c>
      <c r="J52" s="3">
        <f>[51]DATA!J2</f>
        <v>8.3509150679554445E-2</v>
      </c>
      <c r="K52" s="3">
        <f>[51]DATA!K2</f>
        <v>5.8121632024634336E-2</v>
      </c>
      <c r="L52" s="3">
        <f>[51]DATA!L2</f>
        <v>0.16079451406951997</v>
      </c>
      <c r="M52" s="4">
        <f>[51]DATA!M2</f>
        <v>0.14340949033391914</v>
      </c>
      <c r="N52" s="5">
        <f>[51]DATA!N2</f>
        <v>0.41460097398324047</v>
      </c>
      <c r="O52" s="4">
        <f>[51]DATA!O2</f>
        <v>2.6424442609413706E-2</v>
      </c>
      <c r="P52" s="16">
        <f>[51]DATA!P2</f>
        <v>2.4542267238021038</v>
      </c>
      <c r="Q52" s="6">
        <f>[51]DATA!Q2</f>
        <v>2</v>
      </c>
      <c r="R52" s="6">
        <f>[51]DATA!R2</f>
        <v>2</v>
      </c>
      <c r="S52" s="6">
        <f>[51]DATA!S2</f>
        <v>1</v>
      </c>
      <c r="T52" s="6">
        <f>[51]DATA!T2</f>
        <v>3</v>
      </c>
      <c r="U52" s="6">
        <f>[51]DATA!U2</f>
        <v>1</v>
      </c>
      <c r="V52" s="6">
        <f>[51]DATA!V2</f>
        <v>2</v>
      </c>
      <c r="W52" s="6">
        <f>[51]DATA!W2</f>
        <v>2</v>
      </c>
      <c r="X52" s="6">
        <f>[51]DATA!X2</f>
        <v>1</v>
      </c>
      <c r="Y52" s="6">
        <f>[51]DATA!Y2</f>
        <v>2</v>
      </c>
      <c r="Z52" s="6">
        <f>[51]DATA!Z2</f>
        <v>2</v>
      </c>
      <c r="AA52" s="6">
        <f>[51]DATA!AA2</f>
        <v>3</v>
      </c>
      <c r="AB52" s="6">
        <f>[51]DATA!AB2</f>
        <v>2</v>
      </c>
      <c r="AC52" s="6">
        <f>[51]DATA!AC2</f>
        <v>2</v>
      </c>
      <c r="AD52" s="6" t="str">
        <f>[51]DATA!AD2</f>
        <v>Slow Grower</v>
      </c>
      <c r="AE52" s="6" t="str">
        <f>[51]DATA!AE2</f>
        <v>Good</v>
      </c>
      <c r="AF52" s="6" t="str">
        <f>[51]DATA!AF2</f>
        <v>UNITED STATES</v>
      </c>
      <c r="AG52" s="6" t="str">
        <f>[51]DATA!AG2</f>
        <v>Consumer Staples</v>
      </c>
      <c r="AH52" s="6" t="str">
        <f>[51]DATA!AH2</f>
        <v>Food &amp; Staples Retailing</v>
      </c>
      <c r="AI52" s="6" t="str">
        <f>[51]DATA!AI2</f>
        <v>Food &amp; Staples Retailing</v>
      </c>
      <c r="AJ52" s="6" t="str">
        <f>[51]DATA!AJ2</f>
        <v>Strongest</v>
      </c>
      <c r="AK52" s="6" t="str">
        <f>[51]DATA!AK2</f>
        <v>Low</v>
      </c>
      <c r="AL52" s="6" t="str">
        <f>[51]DATA!AL2</f>
        <v>Economies of Scale</v>
      </c>
      <c r="AM52" s="6">
        <f>[51]DATA!AM2</f>
        <v>0</v>
      </c>
      <c r="AN52" s="6">
        <f>[51]DATA!AN2</f>
        <v>0</v>
      </c>
      <c r="AO52" s="6" t="str">
        <f>[51]DATA!AO2</f>
        <v>Narrow</v>
      </c>
      <c r="AP52" s="6" t="str">
        <f>[51]DATA!AP2</f>
        <v>Static</v>
      </c>
      <c r="AQ52" s="6" t="str">
        <f>[51]DATA!AQ2</f>
        <v>No</v>
      </c>
      <c r="AR52" s="6">
        <f>[51]DATA!AR2</f>
        <v>0.25</v>
      </c>
      <c r="AS52" s="6">
        <f>[51]DATA!AS2</f>
        <v>15</v>
      </c>
      <c r="AT52" s="6">
        <f>[51]DATA!AT2</f>
        <v>40</v>
      </c>
      <c r="AU52" s="6">
        <f>[51]DATA!AU2</f>
        <v>60</v>
      </c>
      <c r="AV52" s="6" t="str">
        <f>[51]DATA!AV2</f>
        <v>Strategical</v>
      </c>
      <c r="AW52" s="28">
        <f>[51]DATA!AW2</f>
        <v>30.769230769230766</v>
      </c>
      <c r="AX52" s="28">
        <f>[51]DATA!AX2</f>
        <v>26.666666666666668</v>
      </c>
      <c r="AY52" s="28">
        <f>[51]DATA!AY2</f>
        <v>60</v>
      </c>
      <c r="AZ52" s="6">
        <f>[51]DATA!AZ2</f>
        <v>1</v>
      </c>
      <c r="BA52" s="7" t="str">
        <f>[51]DATA!BA2</f>
        <v>Compañía de ingresos estables y crecientes, con márgenes pequeños por el sector en el que opera. No tiene un moat muy grande excepto economia de escala por el propio tamaño de la empresa. Valoramos a PER 14-16 por sus márgenes, su endeudamiento y crecimiento slow, pero es un sector muy estable. Con unas ventas estimadas de 140-145B y márgenes de 1.5%-2% da un beneficio entre 2,1 y 2,9B, lo que da un precio por accion entre 40 y 60.</v>
      </c>
      <c r="BB52" s="8">
        <f>[51]DATA!BB2</f>
        <v>0</v>
      </c>
      <c r="BC52" s="8">
        <f>[51]DATA!BC2</f>
        <v>0</v>
      </c>
      <c r="BD52" s="10">
        <f>[51]DATA!BD2</f>
        <v>44614</v>
      </c>
      <c r="BE52" s="15">
        <f>[51]DATA!BE2</f>
        <v>3.5</v>
      </c>
    </row>
    <row r="53" spans="1:57" ht="17.100000000000001" customHeight="1" x14ac:dyDescent="0.3">
      <c r="A53" s="2" t="s">
        <v>106</v>
      </c>
      <c r="B53" s="2" t="str">
        <f>[52]DATA!B2</f>
        <v>Kaspi.KZ JSC</v>
      </c>
      <c r="C53" s="3" t="e">
        <f>[52]DATA!C2</f>
        <v>#N/A</v>
      </c>
      <c r="D53" s="3" t="e">
        <f>[52]DATA!D2</f>
        <v>#N/A</v>
      </c>
      <c r="E53" s="3" t="e">
        <f>[52]DATA!E2</f>
        <v>#N/A</v>
      </c>
      <c r="F53" s="3" t="e">
        <f>[52]DATA!F2</f>
        <v>#N/A</v>
      </c>
      <c r="G53" s="3" t="e">
        <f>[52]DATA!G2</f>
        <v>#VALUE!</v>
      </c>
      <c r="H53" s="3" t="e">
        <f>[52]DATA!H2</f>
        <v>#VALUE!</v>
      </c>
      <c r="I53" s="16" t="e">
        <f>[52]DATA!I2</f>
        <v>#VALUE!</v>
      </c>
      <c r="J53" s="3" t="e">
        <f>[52]DATA!J2</f>
        <v>#N/A</v>
      </c>
      <c r="K53" s="3" t="e">
        <f>[52]DATA!K2</f>
        <v>#N/A</v>
      </c>
      <c r="L53" s="3" t="e">
        <f>[52]DATA!L2</f>
        <v>#N/A</v>
      </c>
      <c r="M53" s="4" t="e">
        <f>[52]DATA!M2</f>
        <v>#N/A</v>
      </c>
      <c r="N53" s="5" t="e">
        <f>[52]DATA!N2</f>
        <v>#N/A</v>
      </c>
      <c r="O53" s="4" t="e">
        <f>[52]DATA!O2</f>
        <v>#N/A</v>
      </c>
      <c r="P53" s="16" t="e">
        <f>[52]DATA!P2</f>
        <v>#N/A</v>
      </c>
      <c r="Q53" s="6">
        <f>[52]DATA!Q2</f>
        <v>1</v>
      </c>
      <c r="R53" s="6">
        <f>[52]DATA!R2</f>
        <v>3</v>
      </c>
      <c r="S53" s="6">
        <f>[52]DATA!S2</f>
        <v>3</v>
      </c>
      <c r="T53" s="6">
        <f>[52]DATA!T2</f>
        <v>2</v>
      </c>
      <c r="U53" s="6">
        <f>[52]DATA!U2</f>
        <v>3</v>
      </c>
      <c r="V53" s="6">
        <f>[52]DATA!V2</f>
        <v>3</v>
      </c>
      <c r="W53" s="6">
        <f>[52]DATA!W2</f>
        <v>3</v>
      </c>
      <c r="X53" s="6">
        <f>[52]DATA!X2</f>
        <v>3</v>
      </c>
      <c r="Y53" s="6">
        <f>[52]DATA!Y2</f>
        <v>2</v>
      </c>
      <c r="Z53" s="6">
        <f>[52]DATA!Z2</f>
        <v>2</v>
      </c>
      <c r="AA53" s="6">
        <f>[52]DATA!AA2</f>
        <v>2</v>
      </c>
      <c r="AB53" s="6">
        <f>[52]DATA!AB2</f>
        <v>3</v>
      </c>
      <c r="AC53" s="6">
        <f>[52]DATA!AC2</f>
        <v>3</v>
      </c>
      <c r="AD53" s="6" t="str">
        <f>[52]DATA!AD2</f>
        <v>Fast Grower</v>
      </c>
      <c r="AE53" s="6" t="str">
        <f>[52]DATA!AE2</f>
        <v>Excellent</v>
      </c>
      <c r="AF53" s="6" t="str">
        <f>[52]DATA!AF2</f>
        <v>KAZAKHSTAN</v>
      </c>
      <c r="AG53" s="6" t="str">
        <f>[52]DATA!AG2</f>
        <v>Financials</v>
      </c>
      <c r="AH53" s="6" t="str">
        <f>[52]DATA!AH2</f>
        <v>Consumer Finance</v>
      </c>
      <c r="AI53" s="6" t="str">
        <f>[52]DATA!AI2</f>
        <v>Diversified Financials</v>
      </c>
      <c r="AJ53" s="6" t="str">
        <f>[52]DATA!AJ2</f>
        <v>Strongest</v>
      </c>
      <c r="AK53" s="6" t="str">
        <f>[52]DATA!AK2</f>
        <v>High</v>
      </c>
      <c r="AL53" s="6" t="str">
        <f>[52]DATA!AL2</f>
        <v>Network Effects</v>
      </c>
      <c r="AM53" s="6" t="str">
        <f>[52]DATA!AM2</f>
        <v>Switching Costs</v>
      </c>
      <c r="AN53" s="6" t="str">
        <f>[52]DATA!AN2</f>
        <v>Economies of Scale</v>
      </c>
      <c r="AO53" s="6" t="str">
        <f>[52]DATA!AO2</f>
        <v>Wide</v>
      </c>
      <c r="AP53" s="6" t="str">
        <f>[52]DATA!AP2</f>
        <v>Widing</v>
      </c>
      <c r="AQ53" s="6" t="str">
        <f>[52]DATA!AQ2</f>
        <v>Fast</v>
      </c>
      <c r="AR53" s="6">
        <f>[52]DATA!AR2</f>
        <v>15</v>
      </c>
      <c r="AS53" s="6">
        <f>[52]DATA!AS2</f>
        <v>35</v>
      </c>
      <c r="AT53" s="6">
        <f>[52]DATA!AT2</f>
        <v>120</v>
      </c>
      <c r="AU53" s="6">
        <f>[52]DATA!AU2</f>
        <v>160</v>
      </c>
      <c r="AV53" s="6" t="str">
        <f>[52]DATA!AV2</f>
        <v>Strategical</v>
      </c>
      <c r="AW53" s="28">
        <f>[52]DATA!AW2</f>
        <v>92.307692307692307</v>
      </c>
      <c r="AX53" s="28">
        <f>[52]DATA!AX2</f>
        <v>80</v>
      </c>
      <c r="AY53" s="28">
        <f>[52]DATA!AY2</f>
        <v>160</v>
      </c>
      <c r="AZ53" s="6">
        <f>[52]DATA!AZ2</f>
        <v>3</v>
      </c>
      <c r="BA53" s="7" t="str">
        <f>[52]DATA!BA2</f>
        <v>Estimamos unos beneficios 1,5-2B USD para 2023-24 y que el FCF es ligeramente superior. Valorando a x15 por ser Kazajistán (PEG&lt;0,5) llegamos a una valoración de 22-30B $ (120-160$/acción).</v>
      </c>
      <c r="BB53" s="8">
        <f>[52]DATA!BB2</f>
        <v>0</v>
      </c>
      <c r="BC53" s="8">
        <f>[52]DATA!BC2</f>
        <v>0</v>
      </c>
      <c r="BD53" s="10">
        <f>[52]DATA!BD2</f>
        <v>44614</v>
      </c>
      <c r="BE53" s="15">
        <f>[52]DATA!BE2</f>
        <v>0</v>
      </c>
    </row>
    <row r="54" spans="1:57" ht="17.100000000000001" customHeight="1" x14ac:dyDescent="0.3">
      <c r="A54" s="2" t="s">
        <v>107</v>
      </c>
      <c r="B54" s="2" t="str">
        <f>[53]DATA!B2</f>
        <v>Lowe's Cos Inc</v>
      </c>
      <c r="C54" s="3">
        <f>[54]DATA!C2</f>
        <v>6.8401880333042744E-2</v>
      </c>
      <c r="D54" s="3">
        <f>[54]DATA!D2</f>
        <v>0.11689564726770432</v>
      </c>
      <c r="E54" s="3">
        <f>[54]DATA!E2</f>
        <v>0.2728604594559173</v>
      </c>
      <c r="F54" s="3">
        <f>[54]DATA!F2</f>
        <v>0.26851186528115556</v>
      </c>
      <c r="G54" s="3">
        <f>[54]DATA!G2</f>
        <v>0.38861326744817126</v>
      </c>
      <c r="H54" s="3">
        <f>[54]DATA!H2</f>
        <v>4.081260846301267E-2</v>
      </c>
      <c r="I54" s="16">
        <f>[54]DATA!I2</f>
        <v>1.7906237004209349</v>
      </c>
      <c r="J54" s="3">
        <f>[54]DATA!J2</f>
        <v>0.24185008593446811</v>
      </c>
      <c r="K54" s="3">
        <f>[54]DATA!K2</f>
        <v>0.13487058718483877</v>
      </c>
      <c r="L54" s="3">
        <f>[54]DATA!L2</f>
        <v>0.44229990552031312</v>
      </c>
      <c r="M54" s="4">
        <f>[54]DATA!M2</f>
        <v>0.43619664566509897</v>
      </c>
      <c r="N54" s="5">
        <f>[54]DATA!N2</f>
        <v>0.45452783043253492</v>
      </c>
      <c r="O54" s="4">
        <f>[54]DATA!O2</f>
        <v>3.224702437540404E-2</v>
      </c>
      <c r="P54" s="16">
        <f>[54]DATA!P2</f>
        <v>1.7461933134723602</v>
      </c>
      <c r="Q54" s="6">
        <f>[54]DATA!Q2</f>
        <v>3</v>
      </c>
      <c r="R54" s="6">
        <f>[54]DATA!R2</f>
        <v>2</v>
      </c>
      <c r="S54" s="6">
        <f>[54]DATA!S2</f>
        <v>1</v>
      </c>
      <c r="T54" s="6">
        <f>[54]DATA!T2</f>
        <v>3</v>
      </c>
      <c r="U54" s="6">
        <f>[54]DATA!U2</f>
        <v>3</v>
      </c>
      <c r="V54" s="6">
        <f>[54]DATA!V2</f>
        <v>1</v>
      </c>
      <c r="W54" s="6">
        <f>[54]DATA!W2</f>
        <v>2</v>
      </c>
      <c r="X54" s="6">
        <f>[54]DATA!X2</f>
        <v>2</v>
      </c>
      <c r="Y54" s="6">
        <f>[54]DATA!Y2</f>
        <v>2</v>
      </c>
      <c r="Z54" s="6">
        <f>[54]DATA!Z2</f>
        <v>2</v>
      </c>
      <c r="AA54" s="6">
        <f>[54]DATA!AA2</f>
        <v>1</v>
      </c>
      <c r="AB54" s="6">
        <f>[54]DATA!AB2</f>
        <v>2</v>
      </c>
      <c r="AC54" s="6">
        <f>[54]DATA!AC2</f>
        <v>2</v>
      </c>
      <c r="AD54" s="6" t="str">
        <f>[54]DATA!AD2</f>
        <v>Stalwart</v>
      </c>
      <c r="AE54" s="6" t="str">
        <f>[54]DATA!AE2</f>
        <v>Good</v>
      </c>
      <c r="AF54" s="6" t="str">
        <f>[54]DATA!AF2</f>
        <v>UNITED STATES</v>
      </c>
      <c r="AG54" s="6" t="str">
        <f>[54]DATA!AG2</f>
        <v>Consumer Discretionary</v>
      </c>
      <c r="AH54" s="6" t="str">
        <f>[54]DATA!AH2</f>
        <v>Specialty Retail</v>
      </c>
      <c r="AI54" s="6" t="str">
        <f>[54]DATA!AI2</f>
        <v>Retailing</v>
      </c>
      <c r="AJ54" s="6" t="str">
        <f>[54]DATA!AJ2</f>
        <v>Strongest</v>
      </c>
      <c r="AK54" s="6" t="str">
        <f>[54]DATA!AK2</f>
        <v>Low</v>
      </c>
      <c r="AL54" s="6" t="str">
        <f>[54]DATA!AL2</f>
        <v>Location</v>
      </c>
      <c r="AM54" s="6" t="str">
        <f>[54]DATA!AM2</f>
        <v>Economies of Scale</v>
      </c>
      <c r="AN54" s="6">
        <f>[54]DATA!AN2</f>
        <v>0</v>
      </c>
      <c r="AO54" s="6" t="str">
        <f>[54]DATA!AO2</f>
        <v>Narrow</v>
      </c>
      <c r="AP54" s="6" t="str">
        <f>[54]DATA!AP2</f>
        <v>Static</v>
      </c>
      <c r="AQ54" s="6" t="str">
        <f>[54]DATA!AQ2</f>
        <v>Slow</v>
      </c>
      <c r="AR54" s="6">
        <f>[54]DATA!AR2</f>
        <v>1.6</v>
      </c>
      <c r="AS54" s="6">
        <f>[54]DATA!AS2</f>
        <v>20</v>
      </c>
      <c r="AT54" s="6">
        <f>[54]DATA!AT2</f>
        <v>225</v>
      </c>
      <c r="AU54" s="6">
        <f>[54]DATA!AU2</f>
        <v>270</v>
      </c>
      <c r="AV54" s="6" t="str">
        <f>[54]DATA!AV2</f>
        <v>Tactical</v>
      </c>
      <c r="AW54" s="28">
        <f>[54]DATA!AW2</f>
        <v>112.5</v>
      </c>
      <c r="AX54" s="28">
        <f>[54]DATA!AX2</f>
        <v>75</v>
      </c>
      <c r="AY54" s="28">
        <f>[54]DATA!AY2</f>
        <v>225</v>
      </c>
      <c r="AZ54" s="6">
        <f>[54]DATA!AZ2</f>
        <v>1</v>
      </c>
      <c r="BA54" s="7" t="str">
        <f>[54]DATA!BA2</f>
        <v>El problema a futuro es cómo van a seguir creciendo. Tienen o que seguir ampliando márgenes o que crecer en ventas (ninguna de las dos parece fácil en el sector y debido a su tamaño/consolidación). Buen SSS
Comparativamente con HD tiene menos calidad. Riesgos a vigilar: 1.Exposición de competencia en Asia (marcas locales) y, 2. Riesgo en el mercado (comportamiento clientes) que puede implicar reducción de múltiplos generalizados, aumento de inversiones para seguir compitiendo. FCF normalizado de 8-9B, valorando a x20 por calidad y estabilidad llegamos a 160-180B (240-270 USD/acción).</v>
      </c>
      <c r="BB54" s="8">
        <f>[54]DATA!BB2</f>
        <v>0</v>
      </c>
      <c r="BC54" s="8">
        <f>[54]DATA!BC2</f>
        <v>0</v>
      </c>
      <c r="BD54" s="10">
        <f>[54]DATA!BD2</f>
        <v>44615</v>
      </c>
      <c r="BE54" s="15">
        <f>[54]DATA!BE2</f>
        <v>12.6</v>
      </c>
    </row>
    <row r="55" spans="1:57" ht="17.100000000000001" customHeight="1" x14ac:dyDescent="0.3">
      <c r="A55" s="2" t="s">
        <v>108</v>
      </c>
      <c r="B55" s="2" t="str">
        <f>[55]DATA!B2</f>
        <v>LVMH Moet Hennessy Louis Vuitton SE</v>
      </c>
      <c r="C55" s="3">
        <f>[55]DATA!C2</f>
        <v>0.10613257502227827</v>
      </c>
      <c r="D55" s="3">
        <f>[55]DATA!D2</f>
        <v>0.27496576551271018</v>
      </c>
      <c r="E55" s="3">
        <f>[55]DATA!E2</f>
        <v>0.30628851347285785</v>
      </c>
      <c r="F55" s="3">
        <f>[55]DATA!F2</f>
        <v>0.20888691487718217</v>
      </c>
      <c r="G55" s="3">
        <f>[55]DATA!G2</f>
        <v>0.13383626459926851</v>
      </c>
      <c r="H55" s="3">
        <f>[55]DATA!H2</f>
        <v>1.3040479860836493E-2</v>
      </c>
      <c r="I55" s="16">
        <f>[55]DATA!I2</f>
        <v>0.71491402774338586</v>
      </c>
      <c r="J55" s="3">
        <f>[55]DATA!J2</f>
        <v>0.43815368076862771</v>
      </c>
      <c r="K55" s="3">
        <f>[55]DATA!K2</f>
        <v>0.35765786809935374</v>
      </c>
      <c r="L55" s="3">
        <f>[55]DATA!L2</f>
        <v>0.36497423009754226</v>
      </c>
      <c r="M55" s="4">
        <f>[55]DATA!M2</f>
        <v>0.23521095830245134</v>
      </c>
      <c r="N55" s="5">
        <f>[55]DATA!N2</f>
        <v>0.2409186475801503</v>
      </c>
      <c r="O55" s="4">
        <f>[55]DATA!O2</f>
        <v>5.8237237063220723E-3</v>
      </c>
      <c r="P55" s="16">
        <f>[55]DATA!P2</f>
        <v>1.0427569991727261</v>
      </c>
      <c r="Q55" s="6">
        <f>[55]DATA!Q2</f>
        <v>3</v>
      </c>
      <c r="R55" s="6">
        <f>[55]DATA!R2</f>
        <v>2</v>
      </c>
      <c r="S55" s="6">
        <f>[55]DATA!S2</f>
        <v>2</v>
      </c>
      <c r="T55" s="6">
        <f>[55]DATA!T2</f>
        <v>3</v>
      </c>
      <c r="U55" s="6">
        <f>[55]DATA!U2</f>
        <v>2</v>
      </c>
      <c r="V55" s="6">
        <f>[55]DATA!V2</f>
        <v>1</v>
      </c>
      <c r="W55" s="6">
        <f>[55]DATA!W2</f>
        <v>2</v>
      </c>
      <c r="X55" s="6">
        <f>[55]DATA!X2</f>
        <v>3</v>
      </c>
      <c r="Y55" s="6">
        <f>[55]DATA!Y2</f>
        <v>2</v>
      </c>
      <c r="Z55" s="6">
        <f>[55]DATA!Z2</f>
        <v>3</v>
      </c>
      <c r="AA55" s="6">
        <f>[55]DATA!AA2</f>
        <v>3</v>
      </c>
      <c r="AB55" s="6">
        <f>[55]DATA!AB2</f>
        <v>2</v>
      </c>
      <c r="AC55" s="6">
        <f>[55]DATA!AC2</f>
        <v>2</v>
      </c>
      <c r="AD55" s="6" t="str">
        <f>[55]DATA!AD2</f>
        <v>Stalwart</v>
      </c>
      <c r="AE55" s="6" t="str">
        <f>[55]DATA!AE2</f>
        <v>Excellent</v>
      </c>
      <c r="AF55" s="6" t="str">
        <f>[55]DATA!AF2</f>
        <v>FRANCE</v>
      </c>
      <c r="AG55" s="6" t="str">
        <f>[55]DATA!AG2</f>
        <v>Consumer Discretionary</v>
      </c>
      <c r="AH55" s="6" t="str">
        <f>[55]DATA!AH2</f>
        <v>Textiles, Apparel &amp; Luxury Goo</v>
      </c>
      <c r="AI55" s="6" t="str">
        <f>[55]DATA!AI2</f>
        <v>Consumer Durables &amp; Apparel</v>
      </c>
      <c r="AJ55" s="6" t="str">
        <f>[55]DATA!AJ2</f>
        <v>Strongest</v>
      </c>
      <c r="AK55" s="6" t="str">
        <f>[55]DATA!AK2</f>
        <v>Low</v>
      </c>
      <c r="AL55" s="6" t="str">
        <f>[55]DATA!AL2</f>
        <v>Intangible Assets/Brands</v>
      </c>
      <c r="AM55" s="6">
        <f>[55]DATA!AM2</f>
        <v>0</v>
      </c>
      <c r="AN55" s="6">
        <f>[55]DATA!AN2</f>
        <v>0</v>
      </c>
      <c r="AO55" s="6" t="str">
        <f>[55]DATA!AO2</f>
        <v>Wide</v>
      </c>
      <c r="AP55" s="6" t="str">
        <f>[55]DATA!AP2</f>
        <v>Static</v>
      </c>
      <c r="AQ55" s="6" t="str">
        <f>[55]DATA!AQ2</f>
        <v>Yes</v>
      </c>
      <c r="AR55" s="6">
        <f>[55]DATA!AR2</f>
        <v>1.5</v>
      </c>
      <c r="AS55" s="6">
        <f>[55]DATA!AS2</f>
        <v>26</v>
      </c>
      <c r="AT55" s="6">
        <f>[55]DATA!AT2</f>
        <v>670</v>
      </c>
      <c r="AU55" s="6">
        <f>[55]DATA!AU2</f>
        <v>950</v>
      </c>
      <c r="AV55" s="6" t="str">
        <f>[55]DATA!AV2</f>
        <v>Strategical</v>
      </c>
      <c r="AW55" s="28">
        <f>[55]DATA!AW2</f>
        <v>515.38461538461536</v>
      </c>
      <c r="AX55" s="28">
        <f>[55]DATA!AX2</f>
        <v>446.66666666666669</v>
      </c>
      <c r="AY55" s="28">
        <f>[55]DATA!AY2</f>
        <v>950</v>
      </c>
      <c r="AZ55" s="6">
        <f>[55]DATA!AZ2</f>
        <v>3</v>
      </c>
      <c r="BA55" s="7" t="str">
        <f>[55]DATA!BA2</f>
        <v>Empresa de lujo francesa que vende de forma internacional y en proceso de expansión por Asia. Sales '22 estimadas de 70Bn aprox (reporta H1 22 36Bn), asumiendo un CAGR a 2025 del 10-13% (creciendo mercado asiático) suponene 93-101Bn, con un margen neto entre 15-18% en función del crecimiento en Asia que da mejores márgenes. Con un FCF conversion del 110% tenemos un FCF normalizado de 15.5-20Bn. Valorando a x22-24 por calidad y crecimiento moderado pero sostenible a largo plazo: 340-480Bn (670-950 euros/acción).</v>
      </c>
      <c r="BB55" s="8">
        <f>[55]DATA!BB2</f>
        <v>0</v>
      </c>
      <c r="BC55" s="8">
        <f>[55]DATA!BC2</f>
        <v>0</v>
      </c>
      <c r="BD55" s="10">
        <f>[55]DATA!BD2</f>
        <v>44804</v>
      </c>
      <c r="BE55" s="15">
        <f>[55]DATA!BE2</f>
        <v>35</v>
      </c>
    </row>
    <row r="56" spans="1:57" ht="17.100000000000001" customHeight="1" x14ac:dyDescent="0.3">
      <c r="A56" s="2" t="s">
        <v>109</v>
      </c>
      <c r="B56" s="2" t="str">
        <f>[56]DATA!B2</f>
        <v>Moody's Corp</v>
      </c>
      <c r="C56" s="3">
        <f>[56]DATA!C2</f>
        <v>9.6656525033831472E-2</v>
      </c>
      <c r="D56" s="3">
        <f>[56]DATA!D2</f>
        <v>0.47397722268695297</v>
      </c>
      <c r="E56" s="3">
        <f>[56]DATA!E2</f>
        <v>46.944778170227202</v>
      </c>
      <c r="F56" s="3">
        <f>[56]DATA!F2</f>
        <v>0.67943291469412481</v>
      </c>
      <c r="G56" s="3">
        <f>[56]DATA!G2</f>
        <v>0.35341922349122701</v>
      </c>
      <c r="H56" s="3">
        <f>[56]DATA!H2</f>
        <v>3.8590725503536427E-2</v>
      </c>
      <c r="I56" s="16">
        <f>[56]DATA!I2</f>
        <v>0.91850378950438161</v>
      </c>
      <c r="J56" s="3">
        <f>[56]DATA!J2</f>
        <v>0.15769875256004462</v>
      </c>
      <c r="K56" s="3">
        <f>[56]DATA!K2</f>
        <v>0.53342277015280315</v>
      </c>
      <c r="L56" s="3">
        <f>[56]DATA!L2</f>
        <v>1.8939520005169943</v>
      </c>
      <c r="M56" s="4">
        <f>[56]DATA!M2</f>
        <v>0.39225783568730244</v>
      </c>
      <c r="N56" s="5">
        <f>[56]DATA!N2</f>
        <v>0.53565257458818105</v>
      </c>
      <c r="O56" s="4">
        <f>[56]DATA!O2</f>
        <v>2.60989010989011E-2</v>
      </c>
      <c r="P56" s="16">
        <f>[56]DATA!P2</f>
        <v>1.4019440596269863</v>
      </c>
      <c r="Q56" s="6">
        <f>[56]DATA!Q2</f>
        <v>3</v>
      </c>
      <c r="R56" s="6">
        <f>[56]DATA!R2</f>
        <v>2</v>
      </c>
      <c r="S56" s="6">
        <f>[56]DATA!S2</f>
        <v>3</v>
      </c>
      <c r="T56" s="6">
        <f>[56]DATA!T2</f>
        <v>3</v>
      </c>
      <c r="U56" s="6">
        <f>[56]DATA!U2</f>
        <v>2</v>
      </c>
      <c r="V56" s="6">
        <f>[56]DATA!V2</f>
        <v>3</v>
      </c>
      <c r="W56" s="6">
        <f>[56]DATA!W2</f>
        <v>3</v>
      </c>
      <c r="X56" s="6">
        <f>[56]DATA!X2</f>
        <v>3</v>
      </c>
      <c r="Y56" s="6">
        <f>[56]DATA!Y2</f>
        <v>2</v>
      </c>
      <c r="Z56" s="6">
        <f>[56]DATA!Z2</f>
        <v>3</v>
      </c>
      <c r="AA56" s="6">
        <f>[56]DATA!AA2</f>
        <v>2</v>
      </c>
      <c r="AB56" s="6">
        <f>[56]DATA!AB2</f>
        <v>3</v>
      </c>
      <c r="AC56" s="6">
        <f>[56]DATA!AC2</f>
        <v>3</v>
      </c>
      <c r="AD56" s="6" t="str">
        <f>[56]DATA!AD2</f>
        <v>Stalwart</v>
      </c>
      <c r="AE56" s="6" t="str">
        <f>[56]DATA!AE2</f>
        <v>Excellent</v>
      </c>
      <c r="AF56" s="6" t="str">
        <f>[56]DATA!AF2</f>
        <v>UNITED STATES</v>
      </c>
      <c r="AG56" s="6" t="str">
        <f>[56]DATA!AG2</f>
        <v>Financials</v>
      </c>
      <c r="AH56" s="6" t="str">
        <f>[56]DATA!AH2</f>
        <v>Capital Markets</v>
      </c>
      <c r="AI56" s="6" t="str">
        <f>[56]DATA!AI2</f>
        <v>Diversified Financials</v>
      </c>
      <c r="AJ56" s="6" t="str">
        <f>[56]DATA!AJ2</f>
        <v>Strongest</v>
      </c>
      <c r="AK56" s="6" t="str">
        <f>[56]DATA!AK2</f>
        <v>Low</v>
      </c>
      <c r="AL56" s="6" t="str">
        <f>[56]DATA!AL2</f>
        <v>Intangible Assets/Licences</v>
      </c>
      <c r="AM56" s="6" t="str">
        <f>[56]DATA!AM2</f>
        <v>Intangible Assets/Brands</v>
      </c>
      <c r="AN56" s="6" t="str">
        <f>[56]DATA!AN2</f>
        <v>Unique Assets</v>
      </c>
      <c r="AO56" s="6" t="str">
        <f>[56]DATA!AO2</f>
        <v>Wide</v>
      </c>
      <c r="AP56" s="6" t="str">
        <f>[56]DATA!AP2</f>
        <v>Widing</v>
      </c>
      <c r="AQ56" s="6" t="str">
        <f>[56]DATA!AQ2</f>
        <v>Yes</v>
      </c>
      <c r="AR56" s="6">
        <f>[56]DATA!AR2</f>
        <v>12</v>
      </c>
      <c r="AS56" s="6">
        <f>[56]DATA!AS2</f>
        <v>33</v>
      </c>
      <c r="AT56" s="6">
        <f>[56]DATA!AT2</f>
        <v>350</v>
      </c>
      <c r="AU56" s="6">
        <f>[56]DATA!AU2</f>
        <v>400</v>
      </c>
      <c r="AV56" s="6" t="str">
        <f>[56]DATA!AV2</f>
        <v>Strategical</v>
      </c>
      <c r="AW56" s="28">
        <f>[56]DATA!AW2</f>
        <v>269.23076923076923</v>
      </c>
      <c r="AX56" s="28">
        <f>[56]DATA!AX2</f>
        <v>233.33333333333334</v>
      </c>
      <c r="AY56" s="28">
        <f>[56]DATA!AY2</f>
        <v>400</v>
      </c>
      <c r="AZ56" s="6">
        <f>[56]DATA!AZ2</f>
        <v>2</v>
      </c>
      <c r="BA56" s="7" t="str">
        <f>[56]DATA!BA2</f>
        <v>Nuestras estimaciones para 2023 es que la compañía consiga ventas 7B, margen neto 35%, FCF conversion 110% y valoramos a x25 FCF por altísima calidad para llegar a una valoración de 65-75B (100-120 USD/share).</v>
      </c>
      <c r="BB56" s="8">
        <f>[56]DATA!BB2</f>
        <v>0</v>
      </c>
      <c r="BC56" s="8">
        <f>[56]DATA!BC2</f>
        <v>0</v>
      </c>
      <c r="BD56" s="10">
        <f>[56]DATA!BD2</f>
        <v>44620</v>
      </c>
      <c r="BE56" s="15">
        <f>[56]DATA!BE2</f>
        <v>14.5</v>
      </c>
    </row>
    <row r="57" spans="1:57" ht="17.100000000000001" customHeight="1" x14ac:dyDescent="0.3">
      <c r="A57" s="2" t="s">
        <v>110</v>
      </c>
      <c r="B57" s="2" t="str">
        <f>[57]DATA!B2</f>
        <v>MSCI Inc</v>
      </c>
      <c r="C57" s="3">
        <f>[58]DATA!C2</f>
        <v>0.10030915746248772</v>
      </c>
      <c r="D57" s="3">
        <f>[58]DATA!D2</f>
        <v>0.48997242951817555</v>
      </c>
      <c r="E57" s="3">
        <f>[58]DATA!E2</f>
        <v>3.8808710232500556</v>
      </c>
      <c r="F57" s="3">
        <f>[58]DATA!F2</f>
        <v>0.29581440451433721</v>
      </c>
      <c r="G57" s="3">
        <f>[58]DATA!G2</f>
        <v>0.59940998729256401</v>
      </c>
      <c r="H57" s="3">
        <f>[58]DATA!H2</f>
        <v>4.514315674509687E-2</v>
      </c>
      <c r="I57" s="16">
        <f>[58]DATA!I2</f>
        <v>1.7135254897369272</v>
      </c>
      <c r="J57" s="3">
        <f>[58]DATA!J2</f>
        <v>6.8595238736592679E-2</v>
      </c>
      <c r="K57" s="3">
        <f>[58]DATA!K2</f>
        <v>0.59237697520924382</v>
      </c>
      <c r="L57" s="3">
        <f>[58]DATA!L2</f>
        <v>4.0890924171250553</v>
      </c>
      <c r="M57" s="4">
        <f>[58]DATA!M2</f>
        <v>0.52767977508891373</v>
      </c>
      <c r="N57" s="5">
        <f>[58]DATA!N2</f>
        <v>0.85135064811737327</v>
      </c>
      <c r="O57" s="4">
        <f>[58]DATA!O2</f>
        <v>4.5808090117667434E-2</v>
      </c>
      <c r="P57" s="16">
        <f>[58]DATA!P2</f>
        <v>2.0810580301290793</v>
      </c>
      <c r="Q57" s="6">
        <f>[58]DATA!Q2</f>
        <v>3</v>
      </c>
      <c r="R57" s="6">
        <f>[58]DATA!R2</f>
        <v>3</v>
      </c>
      <c r="S57" s="6">
        <f>[58]DATA!S2</f>
        <v>3</v>
      </c>
      <c r="T57" s="6">
        <f>[58]DATA!T2</f>
        <v>3</v>
      </c>
      <c r="U57" s="6">
        <f>[58]DATA!U2</f>
        <v>3</v>
      </c>
      <c r="V57" s="6">
        <f>[58]DATA!V2</f>
        <v>3</v>
      </c>
      <c r="W57" s="6">
        <f>[58]DATA!W2</f>
        <v>3</v>
      </c>
      <c r="X57" s="6">
        <f>[58]DATA!X2</f>
        <v>3</v>
      </c>
      <c r="Y57" s="6">
        <f>[58]DATA!Y2</f>
        <v>2</v>
      </c>
      <c r="Z57" s="6">
        <f>[58]DATA!Z2</f>
        <v>3</v>
      </c>
      <c r="AA57" s="6">
        <f>[58]DATA!AA2</f>
        <v>1</v>
      </c>
      <c r="AB57" s="6">
        <f>[58]DATA!AB2</f>
        <v>3</v>
      </c>
      <c r="AC57" s="6">
        <f>[58]DATA!AC2</f>
        <v>3</v>
      </c>
      <c r="AD57" s="6" t="str">
        <f>[58]DATA!AD2</f>
        <v>Stalwart</v>
      </c>
      <c r="AE57" s="6" t="str">
        <f>[58]DATA!AE2</f>
        <v>Good</v>
      </c>
      <c r="AF57" s="6" t="str">
        <f>[58]DATA!AF2</f>
        <v>UNITED STATES</v>
      </c>
      <c r="AG57" s="6" t="str">
        <f>[58]DATA!AG2</f>
        <v>Financials</v>
      </c>
      <c r="AH57" s="6" t="str">
        <f>[58]DATA!AH2</f>
        <v>Capital Markets</v>
      </c>
      <c r="AI57" s="6" t="str">
        <f>[58]DATA!AI2</f>
        <v>Diversified Financials</v>
      </c>
      <c r="AJ57" s="6" t="str">
        <f>[58]DATA!AJ2</f>
        <v>Strongest</v>
      </c>
      <c r="AK57" s="6" t="str">
        <f>[58]DATA!AK2</f>
        <v>Low</v>
      </c>
      <c r="AL57" s="6" t="str">
        <f>[58]DATA!AL2</f>
        <v>Intangible Assets/Brands</v>
      </c>
      <c r="AM57" s="6" t="str">
        <f>[58]DATA!AM2</f>
        <v>Switching Costs</v>
      </c>
      <c r="AN57" s="6">
        <f>[58]DATA!AN2</f>
        <v>0</v>
      </c>
      <c r="AO57" s="6" t="str">
        <f>[58]DATA!AO2</f>
        <v>Wide</v>
      </c>
      <c r="AP57" s="6" t="str">
        <f>[58]DATA!AP2</f>
        <v>Widing</v>
      </c>
      <c r="AQ57" s="6" t="str">
        <f>[58]DATA!AQ2</f>
        <v>Yes</v>
      </c>
      <c r="AR57" s="6">
        <f>[58]DATA!AR2</f>
        <v>20</v>
      </c>
      <c r="AS57" s="6">
        <f>[58]DATA!AS2</f>
        <v>50</v>
      </c>
      <c r="AT57" s="6">
        <f>[58]DATA!AT2</f>
        <v>283</v>
      </c>
      <c r="AU57" s="6">
        <f>[58]DATA!AU2</f>
        <v>340</v>
      </c>
      <c r="AV57" s="6" t="str">
        <f>[58]DATA!AV2</f>
        <v>Strategical</v>
      </c>
      <c r="AW57" s="28">
        <f>[58]DATA!AW2</f>
        <v>217.69230769230768</v>
      </c>
      <c r="AX57" s="28">
        <f>[58]DATA!AX2</f>
        <v>188.66666666666666</v>
      </c>
      <c r="AY57" s="28">
        <f>[58]DATA!AY2</f>
        <v>340</v>
      </c>
      <c r="AZ57" s="6">
        <f>[58]DATA!AZ2</f>
        <v>2</v>
      </c>
      <c r="BA57" s="7" t="str">
        <f>[58]DATA!BA2</f>
        <v>Negocio muy estable de suscripción con altos costes de cambio para sus clientes. El nivel de deuda se encuentra bajo aunque el pago de la misma es más alto debido a la alta duración de los bonos emitidos. Con el crecimiento esperado del 50% sobre el net margin y un PER del 25x por su alta calidad llegamos a una valoración de 340 euros por acción.</v>
      </c>
      <c r="BB57" s="8">
        <f>[58]DATA!BB2</f>
        <v>0</v>
      </c>
      <c r="BC57" s="8">
        <f>[58]DATA!BC2</f>
        <v>0</v>
      </c>
      <c r="BD57" s="10">
        <f>[58]DATA!BD2</f>
        <v>44517</v>
      </c>
      <c r="BE57" s="15">
        <f>[58]DATA!BE2</f>
        <v>0</v>
      </c>
    </row>
    <row r="58" spans="1:57" ht="17.100000000000001" customHeight="1" x14ac:dyDescent="0.3">
      <c r="A58" s="2" t="s">
        <v>111</v>
      </c>
      <c r="B58" s="2" t="str">
        <f>[59]DATA!B2</f>
        <v>Merck &amp; Co Inc</v>
      </c>
      <c r="C58" s="3">
        <f>[59]DATA!C2</f>
        <v>4.7479721729932261E-3</v>
      </c>
      <c r="D58" s="3">
        <f>[59]DATA!D2</f>
        <v>0.41154672407901816</v>
      </c>
      <c r="E58" s="3">
        <f>[59]DATA!E2</f>
        <v>0.34944748346844179</v>
      </c>
      <c r="F58" s="3">
        <f>[59]DATA!F2</f>
        <v>0.23788622020159722</v>
      </c>
      <c r="G58" s="3">
        <f>[59]DATA!G2</f>
        <v>0.18969597676398395</v>
      </c>
      <c r="H58" s="3">
        <f>[59]DATA!H2</f>
        <v>1.9597135481496823E-2</v>
      </c>
      <c r="I58" s="16">
        <f>[59]DATA!I2</f>
        <v>0.76729791758758981</v>
      </c>
      <c r="J58" s="3">
        <f>[59]DATA!J2</f>
        <v>1.4793515856148742E-2</v>
      </c>
      <c r="K58" s="3">
        <f>[59]DATA!K2</f>
        <v>0.43637072930354798</v>
      </c>
      <c r="L58" s="3">
        <f>[59]DATA!L2</f>
        <v>0.40654291490534827</v>
      </c>
      <c r="M58" s="4">
        <f>[59]DATA!M2</f>
        <v>0.27312013828867759</v>
      </c>
      <c r="N58" s="5">
        <f>[59]DATA!N2</f>
        <v>0.31428402226696672</v>
      </c>
      <c r="O58" s="4">
        <f>[59]DATA!O2</f>
        <v>2.2234414253125813E-2</v>
      </c>
      <c r="P58" s="16">
        <f>[59]DATA!P2</f>
        <v>1.2485296193478568</v>
      </c>
      <c r="Q58" s="6">
        <f>[59]DATA!Q2</f>
        <v>2</v>
      </c>
      <c r="R58" s="6">
        <f>[59]DATA!R2</f>
        <v>0</v>
      </c>
      <c r="S58" s="6">
        <f>[59]DATA!S2</f>
        <v>3</v>
      </c>
      <c r="T58" s="6">
        <f>[59]DATA!T2</f>
        <v>1</v>
      </c>
      <c r="U58" s="6">
        <f>[59]DATA!U2</f>
        <v>2</v>
      </c>
      <c r="V58" s="6">
        <f>[59]DATA!V2</f>
        <v>1</v>
      </c>
      <c r="W58" s="6">
        <f>[59]DATA!W2</f>
        <v>1</v>
      </c>
      <c r="X58" s="6">
        <f>[59]DATA!X2</f>
        <v>3</v>
      </c>
      <c r="Y58" s="6">
        <f>[59]DATA!Y2</f>
        <v>1</v>
      </c>
      <c r="Z58" s="6">
        <f>[59]DATA!Z2</f>
        <v>2</v>
      </c>
      <c r="AA58" s="6">
        <f>[59]DATA!AA2</f>
        <v>2</v>
      </c>
      <c r="AB58" s="6">
        <f>[59]DATA!AB2</f>
        <v>0</v>
      </c>
      <c r="AC58" s="6">
        <f>[59]DATA!AC2</f>
        <v>1</v>
      </c>
      <c r="AD58" s="6" t="str">
        <f>[59]DATA!AD2</f>
        <v>Stalwart</v>
      </c>
      <c r="AE58" s="6" t="str">
        <f>[59]DATA!AE2</f>
        <v>Good</v>
      </c>
      <c r="AF58" s="6" t="str">
        <f>[59]DATA!AF2</f>
        <v>UNITED STATES</v>
      </c>
      <c r="AG58" s="6" t="str">
        <f>[59]DATA!AG2</f>
        <v>Health Care</v>
      </c>
      <c r="AH58" s="6" t="str">
        <f>[59]DATA!AH2</f>
        <v>Pharmaceuticals</v>
      </c>
      <c r="AI58" s="6" t="str">
        <f>[59]DATA!AI2</f>
        <v>Pharmaceuticals, Biotechnology</v>
      </c>
      <c r="AJ58" s="6" t="str">
        <f>[59]DATA!AJ2</f>
        <v>Strongest</v>
      </c>
      <c r="AK58" s="6" t="str">
        <f>[59]DATA!AK2</f>
        <v>Low</v>
      </c>
      <c r="AL58" s="6" t="str">
        <f>[59]DATA!AL2</f>
        <v>Intangible Assets/Patents</v>
      </c>
      <c r="AM58" s="6" t="str">
        <f>[59]DATA!AM2</f>
        <v>Economies of Scale</v>
      </c>
      <c r="AN58" s="6">
        <f>[59]DATA!AN2</f>
        <v>0</v>
      </c>
      <c r="AO58" s="6" t="str">
        <f>[59]DATA!AO2</f>
        <v>Narrow</v>
      </c>
      <c r="AP58" s="6" t="str">
        <f>[59]DATA!AP2</f>
        <v>Static</v>
      </c>
      <c r="AQ58" s="6" t="str">
        <f>[59]DATA!AQ2</f>
        <v>No</v>
      </c>
      <c r="AR58" s="6">
        <f>[59]DATA!AR2</f>
        <v>5</v>
      </c>
      <c r="AS58" s="6">
        <f>[59]DATA!AS2</f>
        <v>16</v>
      </c>
      <c r="AT58" s="6">
        <f>[59]DATA!AT2</f>
        <v>100</v>
      </c>
      <c r="AU58" s="6">
        <f>[59]DATA!AU2</f>
        <v>125</v>
      </c>
      <c r="AV58" s="6" t="str">
        <f>[59]DATA!AV2</f>
        <v>Tactical</v>
      </c>
      <c r="AW58" s="28">
        <f>[59]DATA!AW2</f>
        <v>50</v>
      </c>
      <c r="AX58" s="28">
        <f>[59]DATA!AX2</f>
        <v>33.333333333333336</v>
      </c>
      <c r="AY58" s="28">
        <f>[59]DATA!AY2</f>
        <v>100</v>
      </c>
      <c r="AZ58" s="6">
        <f>[59]DATA!AZ2</f>
        <v>1</v>
      </c>
      <c r="BA58" s="7" t="str">
        <f>[59]DATA!BA2</f>
        <v>Dudas con el cash conversion por Other en cambios de WC. Normalizamos 16-20B de FCF (cuidado con el FCF conversion) a 2024 y valoramos a x16: 250-320B (100-125USD/share).</v>
      </c>
      <c r="BB58" s="8" t="str">
        <f>[59]DATA!BB2</f>
        <v>Bad FCF conversion</v>
      </c>
      <c r="BC58" s="8">
        <f>[59]DATA!BC2</f>
        <v>0</v>
      </c>
      <c r="BD58" s="10">
        <f>[59]DATA!BD2</f>
        <v>44623</v>
      </c>
      <c r="BE58" s="15">
        <f>[59]DATA!BE2</f>
        <v>7.1</v>
      </c>
    </row>
    <row r="59" spans="1:57" ht="17.100000000000001" customHeight="1" x14ac:dyDescent="0.3">
      <c r="A59" s="2" t="s">
        <v>112</v>
      </c>
      <c r="B59" s="2" t="str">
        <f>[60]DATA!B2</f>
        <v>Microsoft Corp</v>
      </c>
      <c r="C59" s="3">
        <f>[60]DATA!C2</f>
        <v>9.7475802415808527E-2</v>
      </c>
      <c r="D59" s="3">
        <f>[60]DATA!D2</f>
        <v>0.42031449305293583</v>
      </c>
      <c r="E59" s="3">
        <f>[60]DATA!E2</f>
        <v>3.1675279857152669</v>
      </c>
      <c r="F59" s="3">
        <f>[60]DATA!F2</f>
        <v>0.91010196682008559</v>
      </c>
      <c r="G59" s="3">
        <f>[60]DATA!G2</f>
        <v>-0.30127420959640216</v>
      </c>
      <c r="H59" s="3">
        <f>[60]DATA!H2</f>
        <v>1.671641187935476E-2</v>
      </c>
      <c r="I59" s="16">
        <f>[60]DATA!I2</f>
        <v>-1.3080952260261747</v>
      </c>
      <c r="J59" s="3">
        <f>[60]DATA!J2</f>
        <v>0.17531727441177503</v>
      </c>
      <c r="K59" s="3">
        <f>[60]DATA!K2</f>
        <v>0.49812598162867072</v>
      </c>
      <c r="L59" s="3">
        <f>[60]DATA!L2</f>
        <v>1.5810587729811627</v>
      </c>
      <c r="M59" s="4">
        <f>[60]DATA!M2</f>
        <v>0.7443256824085509</v>
      </c>
      <c r="N59" s="5">
        <f>[60]DATA!N2</f>
        <v>-0.16917076193024205</v>
      </c>
      <c r="O59" s="4">
        <f>[60]DATA!O2</f>
        <v>2.8513089768832496E-2</v>
      </c>
      <c r="P59" s="16">
        <f>[60]DATA!P2</f>
        <v>-0.57394690011823857</v>
      </c>
      <c r="Q59" s="6">
        <f>[60]DATA!Q2</f>
        <v>3</v>
      </c>
      <c r="R59" s="6">
        <f>[60]DATA!R2</f>
        <v>2</v>
      </c>
      <c r="S59" s="6">
        <f>[60]DATA!S2</f>
        <v>3</v>
      </c>
      <c r="T59" s="6">
        <f>[60]DATA!T2</f>
        <v>3</v>
      </c>
      <c r="U59" s="6">
        <f>[60]DATA!U2</f>
        <v>3</v>
      </c>
      <c r="V59" s="6">
        <f>[60]DATA!V2</f>
        <v>3</v>
      </c>
      <c r="W59" s="6">
        <f>[60]DATA!W2</f>
        <v>3</v>
      </c>
      <c r="X59" s="6">
        <f>[60]DATA!X2</f>
        <v>3</v>
      </c>
      <c r="Y59" s="6">
        <f>[60]DATA!Y2</f>
        <v>3</v>
      </c>
      <c r="Z59" s="6">
        <f>[60]DATA!Z2</f>
        <v>3</v>
      </c>
      <c r="AA59" s="6">
        <f>[60]DATA!AA2</f>
        <v>3</v>
      </c>
      <c r="AB59" s="6">
        <f>[60]DATA!AB2</f>
        <v>3</v>
      </c>
      <c r="AC59" s="6">
        <f>[60]DATA!AC2</f>
        <v>3</v>
      </c>
      <c r="AD59" s="6" t="str">
        <f>[60]DATA!AD2</f>
        <v>Stalwart</v>
      </c>
      <c r="AE59" s="6" t="str">
        <f>[60]DATA!AE2</f>
        <v>Excellent</v>
      </c>
      <c r="AF59" s="6" t="str">
        <f>[60]DATA!AF2</f>
        <v>UNITED STATES</v>
      </c>
      <c r="AG59" s="6" t="str">
        <f>[60]DATA!AG2</f>
        <v>Information Technology</v>
      </c>
      <c r="AH59" s="6" t="str">
        <f>[60]DATA!AH2</f>
        <v>Software</v>
      </c>
      <c r="AI59" s="6" t="str">
        <f>[60]DATA!AI2</f>
        <v>Software &amp; Services</v>
      </c>
      <c r="AJ59" s="6" t="str">
        <f>[60]DATA!AJ2</f>
        <v>Strongest</v>
      </c>
      <c r="AK59" s="6" t="str">
        <f>[60]DATA!AK2</f>
        <v>Low</v>
      </c>
      <c r="AL59" s="6" t="str">
        <f>[60]DATA!AL2</f>
        <v>Switching Costs</v>
      </c>
      <c r="AM59" s="6" t="str">
        <f>[60]DATA!AM2</f>
        <v>Network Effects</v>
      </c>
      <c r="AN59" s="6" t="str">
        <f>[60]DATA!AN2</f>
        <v>Economies of Scale</v>
      </c>
      <c r="AO59" s="6" t="str">
        <f>[60]DATA!AO2</f>
        <v>Wide</v>
      </c>
      <c r="AP59" s="6" t="str">
        <f>[60]DATA!AP2</f>
        <v>Widing</v>
      </c>
      <c r="AQ59" s="6" t="str">
        <f>[60]DATA!AQ2</f>
        <v>Fast</v>
      </c>
      <c r="AR59" s="6">
        <f>[60]DATA!AR2</f>
        <v>12</v>
      </c>
      <c r="AS59" s="6">
        <f>[60]DATA!AS2</f>
        <v>35</v>
      </c>
      <c r="AT59" s="6">
        <f>[60]DATA!AT2</f>
        <v>240</v>
      </c>
      <c r="AU59" s="6">
        <f>[60]DATA!AU2</f>
        <v>370</v>
      </c>
      <c r="AV59" s="6" t="str">
        <f>[60]DATA!AV2</f>
        <v>Strategical</v>
      </c>
      <c r="AW59" s="28">
        <f>[60]DATA!AW2</f>
        <v>184.61538461538461</v>
      </c>
      <c r="AX59" s="28">
        <f>[60]DATA!AX2</f>
        <v>160</v>
      </c>
      <c r="AY59" s="28">
        <f>[60]DATA!AY2</f>
        <v>370</v>
      </c>
      <c r="AZ59" s="6">
        <f>[60]DATA!AZ2</f>
        <v>3</v>
      </c>
      <c r="BA59" s="7" t="str">
        <f>[60]DATA!BA2</f>
        <v>Estimamos unos 250-270B en ventas para 2024-2025 con unos márgenes FCF que permitan realizar 90-110B FCF sin problemas. Valorando a x20-25 por calidad y crecimiento tenemos un rango de valoración de 2-3T (240-370 USD).</v>
      </c>
      <c r="BB59" s="8">
        <f>[60]DATA!BB2</f>
        <v>0</v>
      </c>
      <c r="BC59" s="8">
        <f>[60]DATA!BC2</f>
        <v>0</v>
      </c>
      <c r="BD59" s="10">
        <f>[60]DATA!BD2</f>
        <v>44616</v>
      </c>
      <c r="BE59" s="15">
        <f>[60]DATA!BE2</f>
        <v>13</v>
      </c>
    </row>
    <row r="60" spans="1:57" ht="17.100000000000001" customHeight="1" x14ac:dyDescent="0.3">
      <c r="A60" s="2" t="s">
        <v>113</v>
      </c>
      <c r="B60" s="2" t="str">
        <f>[61]DATA!B2</f>
        <v>Maire Tecnimont SpA</v>
      </c>
      <c r="C60" s="3">
        <f>[61]DATA!C2</f>
        <v>6.3382673759365557E-2</v>
      </c>
      <c r="D60" s="3">
        <f>[61]DATA!D2</f>
        <v>5.589601752810984E-2</v>
      </c>
      <c r="E60" s="3">
        <f>[61]DATA!E2</f>
        <v>1.0304915238803734</v>
      </c>
      <c r="F60" s="3">
        <f>[61]DATA!F2</f>
        <v>0.29250092535110916</v>
      </c>
      <c r="G60" s="3">
        <f>[61]DATA!G2</f>
        <v>7.7616303601517972E-2</v>
      </c>
      <c r="H60" s="3">
        <f>[61]DATA!H2</f>
        <v>2.8692751679806006E-2</v>
      </c>
      <c r="I60" s="16">
        <f>[61]DATA!I2</f>
        <v>0.59092210605822015</v>
      </c>
      <c r="J60" s="3">
        <f>[61]DATA!J2</f>
        <v>0.10697588065501473</v>
      </c>
      <c r="K60" s="3">
        <f>[61]DATA!K2</f>
        <v>5.9906774413700938E-2</v>
      </c>
      <c r="L60" s="3">
        <f>[61]DATA!L2</f>
        <v>0.29059823292305481</v>
      </c>
      <c r="M60" s="4">
        <f>[61]DATA!M2</f>
        <v>0.17484574981357351</v>
      </c>
      <c r="N60" s="5">
        <f>[61]DATA!N2</f>
        <v>4.3034952078055189E-2</v>
      </c>
      <c r="O60" s="4">
        <f>[61]DATA!O2</f>
        <v>0</v>
      </c>
      <c r="P60" s="16">
        <f>[61]DATA!P2</f>
        <v>1.2416260219862776</v>
      </c>
      <c r="Q60" s="6">
        <f>[61]DATA!Q2</f>
        <v>1</v>
      </c>
      <c r="R60" s="6">
        <f>[61]DATA!R2</f>
        <v>1</v>
      </c>
      <c r="S60" s="6">
        <f>[61]DATA!S2</f>
        <v>1</v>
      </c>
      <c r="T60" s="6">
        <f>[61]DATA!T2</f>
        <v>2</v>
      </c>
      <c r="U60" s="6">
        <f>[61]DATA!U2</f>
        <v>1</v>
      </c>
      <c r="V60" s="6">
        <f>[61]DATA!V2</f>
        <v>1</v>
      </c>
      <c r="W60" s="6">
        <f>[61]DATA!W2</f>
        <v>2</v>
      </c>
      <c r="X60" s="6">
        <f>[61]DATA!X2</f>
        <v>2</v>
      </c>
      <c r="Y60" s="6">
        <f>[61]DATA!Y2</f>
        <v>2</v>
      </c>
      <c r="Z60" s="6">
        <f>[61]DATA!Z2</f>
        <v>1</v>
      </c>
      <c r="AA60" s="6">
        <f>[61]DATA!AA2</f>
        <v>1</v>
      </c>
      <c r="AB60" s="6">
        <f>[61]DATA!AB2</f>
        <v>1</v>
      </c>
      <c r="AC60" s="6">
        <f>[61]DATA!AC2</f>
        <v>1</v>
      </c>
      <c r="AD60" s="6" t="str">
        <f>[61]DATA!AD2</f>
        <v>Slow Grower</v>
      </c>
      <c r="AE60" s="6" t="str">
        <f>[61]DATA!AE2</f>
        <v>Regular</v>
      </c>
      <c r="AF60" s="6" t="str">
        <f>[61]DATA!AF2</f>
        <v>ITALY</v>
      </c>
      <c r="AG60" s="6" t="str">
        <f>[61]DATA!AG2</f>
        <v>Industrials</v>
      </c>
      <c r="AH60" s="6" t="str">
        <f>[61]DATA!AH2</f>
        <v>Construction &amp; Engineering</v>
      </c>
      <c r="AI60" s="6" t="str">
        <f>[61]DATA!AI2</f>
        <v>Capital Goods</v>
      </c>
      <c r="AJ60" s="6" t="str">
        <f>[61]DATA!AJ2</f>
        <v>Weak</v>
      </c>
      <c r="AK60" s="6" t="str">
        <f>[61]DATA!AK2</f>
        <v>Medium</v>
      </c>
      <c r="AL60" s="6" t="str">
        <f>[61]DATA!AL2</f>
        <v>Intangible Assets/Patents</v>
      </c>
      <c r="AM60" s="6">
        <f>[61]DATA!AM2</f>
        <v>0</v>
      </c>
      <c r="AN60" s="6">
        <f>[61]DATA!AN2</f>
        <v>0</v>
      </c>
      <c r="AO60" s="6" t="str">
        <f>[61]DATA!AO2</f>
        <v>Narrow</v>
      </c>
      <c r="AP60" s="6" t="str">
        <f>[61]DATA!AP2</f>
        <v>Static</v>
      </c>
      <c r="AQ60" s="6" t="str">
        <f>[61]DATA!AQ2</f>
        <v>Slow</v>
      </c>
      <c r="AR60" s="6">
        <f>[61]DATA!AR2</f>
        <v>0.4</v>
      </c>
      <c r="AS60" s="6">
        <f>[61]DATA!AS2</f>
        <v>14</v>
      </c>
      <c r="AT60" s="6">
        <f>[61]DATA!AT2</f>
        <v>5</v>
      </c>
      <c r="AU60" s="6">
        <f>[61]DATA!AU2</f>
        <v>6.3</v>
      </c>
      <c r="AV60" s="6" t="str">
        <f>[61]DATA!AV2</f>
        <v>Strategical</v>
      </c>
      <c r="AW60" s="28">
        <f>[61]DATA!AW2</f>
        <v>3.8461538461538458</v>
      </c>
      <c r="AX60" s="28">
        <f>[61]DATA!AX2</f>
        <v>3.3333333333333335</v>
      </c>
      <c r="AY60" s="28">
        <f>[61]DATA!AY2</f>
        <v>6.3</v>
      </c>
      <c r="AZ60" s="6">
        <f>[61]DATA!AZ2</f>
        <v>3</v>
      </c>
      <c r="BA60" s="7" t="str">
        <f>[61]DATA!BA2</f>
        <v>Empresa de servicios de ingeniería. Tiene la división de hidrocarburosque  supone todo el negocio (+95%); la otra división nueva es la de Energía Verde. Su "bad story" es el working capital (vigilar). Han incrementado 135% sus pedidos hasta 6.4Bn y su Backlog un 50% hasta 9,6Bn, el mayor de su historia (book to bill -pedidos /revenues-'21 de 2.2). Respecto Revenues, asumimos 40-50% del backlog de '21 como beneficios '24: 3.8-4.8Bn. Asumiendo que se mantiene el margen EBIDTA del 6% , EBITDA '24 es 230-288M y asumiendo  que se mantiene un margen neto del 3% obtenemos beneficio neto 115-144M. FCF conversion de 1,2 lo que da 140-170M, a 12xFCF (8xEBITDA): 5-6,3 EUR/share.</v>
      </c>
      <c r="BB60" s="8">
        <f>[61]DATA!BB2</f>
        <v>0</v>
      </c>
      <c r="BC60" s="8">
        <f>[61]DATA!BC2</f>
        <v>0</v>
      </c>
      <c r="BD60" s="10">
        <f>[61]DATA!BD2</f>
        <v>44637</v>
      </c>
      <c r="BE60" s="15">
        <f>[61]DATA!BE2</f>
        <v>0.47</v>
      </c>
    </row>
    <row r="61" spans="1:57" ht="17.100000000000001" customHeight="1" x14ac:dyDescent="0.3">
      <c r="A61" s="2" t="s">
        <v>114</v>
      </c>
      <c r="B61" s="2" t="str">
        <f>[62]DATA!B2</f>
        <v>Novo Nordisk A/S</v>
      </c>
      <c r="C61" s="3">
        <f>[62]DATA!C2</f>
        <v>5.8819156947982787E-2</v>
      </c>
      <c r="D61" s="3">
        <f>[62]DATA!D2</f>
        <v>0.45147309609383968</v>
      </c>
      <c r="E61" s="3">
        <f>[62]DATA!E2</f>
        <v>1.1869522508651451</v>
      </c>
      <c r="F61" s="3">
        <f>[62]DATA!F2</f>
        <v>1.1740942685003393</v>
      </c>
      <c r="G61" s="3">
        <f>[62]DATA!G2</f>
        <v>-0.14185073933085207</v>
      </c>
      <c r="H61" s="3">
        <f>[62]DATA!H2</f>
        <v>-3.6435949133672581E-3</v>
      </c>
      <c r="I61" s="16">
        <f>[62]DATA!I2</f>
        <v>-0.27757534472879775</v>
      </c>
      <c r="J61" s="3">
        <f>[62]DATA!J2</f>
        <v>0.15161135842799589</v>
      </c>
      <c r="K61" s="3">
        <f>[62]DATA!K2</f>
        <v>0.45829545454545456</v>
      </c>
      <c r="L61" s="3">
        <f>[62]DATA!L2</f>
        <v>0.81405925680413249</v>
      </c>
      <c r="M61" s="4">
        <f>[62]DATA!M2</f>
        <v>0.76978346362125816</v>
      </c>
      <c r="N61" s="5">
        <f>[62]DATA!N2</f>
        <v>4.8169455516875084E-2</v>
      </c>
      <c r="O61" s="4">
        <f>[62]DATA!O2</f>
        <v>2.2610691033968615E-3</v>
      </c>
      <c r="P61" s="16">
        <f>[62]DATA!P2</f>
        <v>0.13666134869772872</v>
      </c>
      <c r="Q61" s="6">
        <f>[62]DATA!Q2</f>
        <v>3</v>
      </c>
      <c r="R61" s="6">
        <f>[62]DATA!R2</f>
        <v>1</v>
      </c>
      <c r="S61" s="6">
        <f>[62]DATA!S2</f>
        <v>3</v>
      </c>
      <c r="T61" s="6">
        <f>[62]DATA!T2</f>
        <v>3</v>
      </c>
      <c r="U61" s="6">
        <f>[62]DATA!U2</f>
        <v>1</v>
      </c>
      <c r="V61" s="6">
        <f>[62]DATA!V2</f>
        <v>2</v>
      </c>
      <c r="W61" s="6">
        <f>[62]DATA!W2</f>
        <v>2</v>
      </c>
      <c r="X61" s="6">
        <f>[62]DATA!X2</f>
        <v>3</v>
      </c>
      <c r="Y61" s="6">
        <f>[62]DATA!Y2</f>
        <v>2</v>
      </c>
      <c r="Z61" s="6">
        <f>[62]DATA!Z2</f>
        <v>3</v>
      </c>
      <c r="AA61" s="6">
        <f>[62]DATA!AA2</f>
        <v>3</v>
      </c>
      <c r="AB61" s="6">
        <f>[62]DATA!AB2</f>
        <v>2</v>
      </c>
      <c r="AC61" s="6">
        <f>[62]DATA!AC2</f>
        <v>2</v>
      </c>
      <c r="AD61" s="6" t="str">
        <f>[62]DATA!AD2</f>
        <v>Stalwart</v>
      </c>
      <c r="AE61" s="6" t="str">
        <f>[62]DATA!AE2</f>
        <v>Excellent</v>
      </c>
      <c r="AF61" s="6" t="str">
        <f>[62]DATA!AF2</f>
        <v>DENMARK</v>
      </c>
      <c r="AG61" s="6" t="str">
        <f>[62]DATA!AG2</f>
        <v>Health Care</v>
      </c>
      <c r="AH61" s="6" t="str">
        <f>[62]DATA!AH2</f>
        <v>Pharmaceuticals</v>
      </c>
      <c r="AI61" s="6" t="str">
        <f>[62]DATA!AI2</f>
        <v>Pharmaceuticals, Biotechnology</v>
      </c>
      <c r="AJ61" s="6" t="str">
        <f>[62]DATA!AJ2</f>
        <v>Strongest</v>
      </c>
      <c r="AK61" s="6" t="str">
        <f>[62]DATA!AK2</f>
        <v>Low</v>
      </c>
      <c r="AL61" s="6" t="str">
        <f>[62]DATA!AL2</f>
        <v>Intangible Assets/Patents</v>
      </c>
      <c r="AM61" s="6" t="str">
        <f>[62]DATA!AM2</f>
        <v>Economies of Scale</v>
      </c>
      <c r="AN61" s="6">
        <f>[62]DATA!AN2</f>
        <v>0</v>
      </c>
      <c r="AO61" s="6" t="str">
        <f>[62]DATA!AO2</f>
        <v>Wide</v>
      </c>
      <c r="AP61" s="6" t="str">
        <f>[62]DATA!AP2</f>
        <v>Widing</v>
      </c>
      <c r="AQ61" s="6" t="str">
        <f>[62]DATA!AQ2</f>
        <v>Yes</v>
      </c>
      <c r="AR61" s="6">
        <f>[62]DATA!AR2</f>
        <v>9</v>
      </c>
      <c r="AS61" s="6">
        <f>[62]DATA!AS2</f>
        <v>27</v>
      </c>
      <c r="AT61" s="6">
        <f>[62]DATA!AT2</f>
        <v>525</v>
      </c>
      <c r="AU61" s="6">
        <f>[62]DATA!AU2</f>
        <v>580</v>
      </c>
      <c r="AV61" s="6" t="str">
        <f>[62]DATA!AV2</f>
        <v>Strategical</v>
      </c>
      <c r="AW61" s="28">
        <f>[62]DATA!AW2</f>
        <v>403.84615384615381</v>
      </c>
      <c r="AX61" s="28">
        <f>[62]DATA!AX2</f>
        <v>350</v>
      </c>
      <c r="AY61" s="28">
        <f>[62]DATA!AY2</f>
        <v>580</v>
      </c>
      <c r="AZ61" s="6">
        <f>[62]DATA!AZ2</f>
        <v>1</v>
      </c>
      <c r="BA61" s="7" t="str">
        <f>[62]DATA!BA2</f>
        <v>Normalizamos 9-10B USD de FCF para 2024 y valorando a 20 veces por calidad 180-200B USD (525-580 USD/share).</v>
      </c>
      <c r="BB61" s="8">
        <f>[62]DATA!BB2</f>
        <v>0</v>
      </c>
      <c r="BC61" s="8">
        <f>[62]DATA!BC2</f>
        <v>0</v>
      </c>
      <c r="BD61" s="10">
        <f>[62]DATA!BD2</f>
        <v>44623</v>
      </c>
      <c r="BE61" s="15">
        <f>[62]DATA!BE2</f>
        <v>27.5</v>
      </c>
    </row>
    <row r="62" spans="1:57" ht="17.100000000000001" customHeight="1" x14ac:dyDescent="0.3">
      <c r="A62" s="2" t="s">
        <v>115</v>
      </c>
      <c r="B62" s="2" t="str">
        <f>[63]DATA!B2</f>
        <v>Oracle Corp</v>
      </c>
      <c r="C62" s="3">
        <f>[63]DATA!C2</f>
        <v>9.9243410751895314E-3</v>
      </c>
      <c r="D62" s="3">
        <f>[63]DATA!D2</f>
        <v>0.44551221864686108</v>
      </c>
      <c r="E62" s="3">
        <f>[63]DATA!E2</f>
        <v>10.183562037502693</v>
      </c>
      <c r="F62" s="3">
        <f>[63]DATA!F2</f>
        <v>0.37009814800792701</v>
      </c>
      <c r="G62" s="3">
        <f>[63]DATA!G2</f>
        <v>-6.709614909007189E-3</v>
      </c>
      <c r="H62" s="3">
        <f>[63]DATA!H2</f>
        <v>2.2571239982916054E-2</v>
      </c>
      <c r="I62" s="16">
        <f>[63]DATA!I2</f>
        <v>8.0801447925349379E-4</v>
      </c>
      <c r="J62" s="3">
        <f>[63]DATA!J2</f>
        <v>3.6116514794716892E-2</v>
      </c>
      <c r="K62" s="3">
        <f>[63]DATA!K2</f>
        <v>0.47775389708243782</v>
      </c>
      <c r="L62" s="3">
        <f>[63]DATA!L2</f>
        <v>6.3843042071197411</v>
      </c>
      <c r="M62" s="4">
        <f>[63]DATA!M2</f>
        <v>0.34007800547331224</v>
      </c>
      <c r="N62" s="5">
        <f>[63]DATA!N2</f>
        <v>0.46408250355618774</v>
      </c>
      <c r="O62" s="4">
        <f>[63]DATA!O2</f>
        <v>2.7525888126515647E-2</v>
      </c>
      <c r="P62" s="16">
        <f>[63]DATA!P2</f>
        <v>2.0918868607477119</v>
      </c>
      <c r="Q62" s="6">
        <f>[63]DATA!Q2</f>
        <v>3</v>
      </c>
      <c r="R62" s="6">
        <f>[63]DATA!R2</f>
        <v>1</v>
      </c>
      <c r="S62" s="6">
        <f>[63]DATA!S2</f>
        <v>3</v>
      </c>
      <c r="T62" s="6">
        <f>[63]DATA!T2</f>
        <v>3</v>
      </c>
      <c r="U62" s="6">
        <f>[63]DATA!U2</f>
        <v>1</v>
      </c>
      <c r="V62" s="6">
        <f>[63]DATA!V2</f>
        <v>3</v>
      </c>
      <c r="W62" s="6">
        <f>[63]DATA!W2</f>
        <v>3</v>
      </c>
      <c r="X62" s="6">
        <f>[63]DATA!X2</f>
        <v>3</v>
      </c>
      <c r="Y62" s="6">
        <f>[63]DATA!Y2</f>
        <v>2</v>
      </c>
      <c r="Z62" s="6">
        <f>[63]DATA!Z2</f>
        <v>3</v>
      </c>
      <c r="AA62" s="6">
        <f>[63]DATA!AA2</f>
        <v>2</v>
      </c>
      <c r="AB62" s="6">
        <f>[63]DATA!AB2</f>
        <v>3</v>
      </c>
      <c r="AC62" s="6">
        <f>[63]DATA!AC2</f>
        <v>3</v>
      </c>
      <c r="AD62" s="6" t="str">
        <f>[63]DATA!AD2</f>
        <v>Stalwart</v>
      </c>
      <c r="AE62" s="6" t="str">
        <f>[63]DATA!AE2</f>
        <v>Excellent</v>
      </c>
      <c r="AF62" s="6" t="str">
        <f>[63]DATA!AF2</f>
        <v>UNITED STATES</v>
      </c>
      <c r="AG62" s="6" t="str">
        <f>[63]DATA!AG2</f>
        <v>Information Technology</v>
      </c>
      <c r="AH62" s="6" t="str">
        <f>[63]DATA!AH2</f>
        <v>Software</v>
      </c>
      <c r="AI62" s="6" t="str">
        <f>[63]DATA!AI2</f>
        <v>Software &amp; Services</v>
      </c>
      <c r="AJ62" s="6" t="str">
        <f>[63]DATA!AJ2</f>
        <v>Strongest</v>
      </c>
      <c r="AK62" s="6" t="str">
        <f>[63]DATA!AK2</f>
        <v>Low</v>
      </c>
      <c r="AL62" s="6" t="str">
        <f>[63]DATA!AL2</f>
        <v>Switching Costs</v>
      </c>
      <c r="AM62" s="6" t="str">
        <f>[63]DATA!AM2</f>
        <v>Network Effects</v>
      </c>
      <c r="AN62" s="6" t="str">
        <f>[63]DATA!AN2</f>
        <v>Economies of Scale</v>
      </c>
      <c r="AO62" s="6" t="str">
        <f>[63]DATA!AO2</f>
        <v>Wide</v>
      </c>
      <c r="AP62" s="6" t="str">
        <f>[63]DATA!AP2</f>
        <v>Narrowing</v>
      </c>
      <c r="AQ62" s="6" t="str">
        <f>[63]DATA!AQ2</f>
        <v>No</v>
      </c>
      <c r="AR62" s="6">
        <f>[63]DATA!AR2</f>
        <v>6</v>
      </c>
      <c r="AS62" s="6">
        <f>[63]DATA!AS2</f>
        <v>20</v>
      </c>
      <c r="AT62" s="6">
        <f>[63]DATA!AT2</f>
        <v>90</v>
      </c>
      <c r="AU62" s="6">
        <f>[63]DATA!AU2</f>
        <v>105</v>
      </c>
      <c r="AV62" s="6" t="str">
        <f>[63]DATA!AV2</f>
        <v>Strategical</v>
      </c>
      <c r="AW62" s="28">
        <f>[63]DATA!AW2</f>
        <v>69.230769230769226</v>
      </c>
      <c r="AX62" s="28">
        <f>[63]DATA!AX2</f>
        <v>60</v>
      </c>
      <c r="AY62" s="28">
        <f>[63]DATA!AY2</f>
        <v>105</v>
      </c>
      <c r="AZ62" s="6">
        <f>[63]DATA!AZ2</f>
        <v>3</v>
      </c>
      <c r="BA62" s="7" t="str">
        <f>[63]DATA!BA2</f>
        <v>Nuestras estimaciones para 2024 es que la compañía consiga ventas 45-50B, margen neto 30%, FCF conversion 110% y valoramos a x18 FCF por calidad y penalizando 20B por deuda llegamos a una valoración de 250-280B (90-105 USD/share).</v>
      </c>
      <c r="BB62" s="8">
        <f>[63]DATA!BB2</f>
        <v>0</v>
      </c>
      <c r="BC62" s="8">
        <f>[63]DATA!BC2</f>
        <v>0</v>
      </c>
      <c r="BD62" s="10">
        <f>[63]DATA!BD2</f>
        <v>44616</v>
      </c>
      <c r="BE62" s="15">
        <f>[63]DATA!BE2</f>
        <v>5.5</v>
      </c>
    </row>
    <row r="63" spans="1:57" ht="17.100000000000001" customHeight="1" x14ac:dyDescent="0.3">
      <c r="A63" s="2" t="s">
        <v>116</v>
      </c>
      <c r="B63" s="2" t="str">
        <f>[64]DATA!B2</f>
        <v>Palo Alto Networks Inc</v>
      </c>
      <c r="C63" s="3">
        <f>[64]DATA!C2</f>
        <v>0.37417426898119949</v>
      </c>
      <c r="D63" s="3">
        <f>[64]DATA!D2</f>
        <v>-1.0846046006295193E-2</v>
      </c>
      <c r="E63" s="3">
        <f>[64]DATA!E2</f>
        <v>0.1957345079589253</v>
      </c>
      <c r="F63" s="3">
        <f>[64]DATA!F2</f>
        <v>-0.37832838408374087</v>
      </c>
      <c r="G63" s="3">
        <f>[64]DATA!G2</f>
        <v>-0.29424912301348594</v>
      </c>
      <c r="H63" s="3">
        <f>[64]DATA!H2</f>
        <v>2.0700617763274105E-2</v>
      </c>
      <c r="I63" s="16">
        <f>[64]DATA!I2</f>
        <v>5.7226644179165111</v>
      </c>
      <c r="J63" s="3">
        <f>[64]DATA!J2</f>
        <v>0.24870907170519896</v>
      </c>
      <c r="K63" s="3">
        <f>[64]DATA!K2</f>
        <v>1.6165033716313053E-2</v>
      </c>
      <c r="L63" s="3">
        <f>[64]DATA!L2</f>
        <v>0.2019478428847391</v>
      </c>
      <c r="M63" s="4">
        <f>[64]DATA!M2</f>
        <v>-0.17094774136403904</v>
      </c>
      <c r="N63" s="5">
        <f>[64]DATA!N2</f>
        <v>9.3487353116908936E-2</v>
      </c>
      <c r="O63" s="4">
        <f>[64]DATA!O2</f>
        <v>4.2937978475535335E-2</v>
      </c>
      <c r="P63" s="16">
        <f>[64]DATA!P2</f>
        <v>10.234011627906971</v>
      </c>
      <c r="Q63" s="6">
        <f>[64]DATA!Q2</f>
        <v>2</v>
      </c>
      <c r="R63" s="6">
        <f>[64]DATA!R2</f>
        <v>3</v>
      </c>
      <c r="S63" s="6">
        <f>[64]DATA!S2</f>
        <v>3</v>
      </c>
      <c r="T63" s="6">
        <f>[64]DATA!T2</f>
        <v>1</v>
      </c>
      <c r="U63" s="6">
        <f>[64]DATA!U2</f>
        <v>1</v>
      </c>
      <c r="V63" s="6">
        <f>[64]DATA!V2</f>
        <v>3</v>
      </c>
      <c r="W63" s="6">
        <f>[64]DATA!W2</f>
        <v>3</v>
      </c>
      <c r="X63" s="6">
        <f>[64]DATA!X2</f>
        <v>3</v>
      </c>
      <c r="Y63" s="6">
        <f>[64]DATA!Y2</f>
        <v>2</v>
      </c>
      <c r="Z63" s="6">
        <f>[64]DATA!Z2</f>
        <v>3</v>
      </c>
      <c r="AA63" s="6">
        <f>[64]DATA!AA2</f>
        <v>3</v>
      </c>
      <c r="AB63" s="6">
        <f>[64]DATA!AB2</f>
        <v>3</v>
      </c>
      <c r="AC63" s="6">
        <f>[64]DATA!AC2</f>
        <v>1</v>
      </c>
      <c r="AD63" s="6" t="str">
        <f>[64]DATA!AD2</f>
        <v>Fast Grower</v>
      </c>
      <c r="AE63" s="6" t="str">
        <f>[64]DATA!AE2</f>
        <v>Excellent</v>
      </c>
      <c r="AF63" s="6" t="str">
        <f>[64]DATA!AF2</f>
        <v>UNITED STATES</v>
      </c>
      <c r="AG63" s="6" t="str">
        <f>[64]DATA!AG2</f>
        <v>Information Technology</v>
      </c>
      <c r="AH63" s="6" t="str">
        <f>[64]DATA!AH2</f>
        <v>Software</v>
      </c>
      <c r="AI63" s="6" t="str">
        <f>[64]DATA!AI2</f>
        <v>Software &amp; Services</v>
      </c>
      <c r="AJ63" s="6" t="str">
        <f>[64]DATA!AJ2</f>
        <v>Strongest</v>
      </c>
      <c r="AK63" s="6" t="str">
        <f>[64]DATA!AK2</f>
        <v>Medium</v>
      </c>
      <c r="AL63" s="6" t="str">
        <f>[64]DATA!AL2</f>
        <v>Switching Costs</v>
      </c>
      <c r="AM63" s="6">
        <f>[64]DATA!AM2</f>
        <v>0</v>
      </c>
      <c r="AN63" s="6">
        <f>[64]DATA!AN2</f>
        <v>0</v>
      </c>
      <c r="AO63" s="6" t="str">
        <f>[64]DATA!AO2</f>
        <v>Narrow</v>
      </c>
      <c r="AP63" s="6" t="str">
        <f>[64]DATA!AP2</f>
        <v>Widing</v>
      </c>
      <c r="AQ63" s="6" t="str">
        <f>[64]DATA!AQ2</f>
        <v>Fast</v>
      </c>
      <c r="AR63" s="6">
        <f>[64]DATA!AR2</f>
        <v>11</v>
      </c>
      <c r="AS63" s="6">
        <f>[64]DATA!AS2</f>
        <v>0</v>
      </c>
      <c r="AT63" s="6">
        <f>[64]DATA!AT2</f>
        <v>350</v>
      </c>
      <c r="AU63" s="6">
        <f>[64]DATA!AU2</f>
        <v>700</v>
      </c>
      <c r="AV63" s="6" t="str">
        <f>[64]DATA!AV2</f>
        <v>Strategical</v>
      </c>
      <c r="AW63" s="28">
        <f>[64]DATA!AW2</f>
        <v>269.23076923076923</v>
      </c>
      <c r="AX63" s="28">
        <f>[64]DATA!AX2</f>
        <v>233.33333333333334</v>
      </c>
      <c r="AY63" s="28">
        <f>[64]DATA!AY2</f>
        <v>700</v>
      </c>
      <c r="AZ63" s="6">
        <f>[64]DATA!AZ2</f>
        <v>1</v>
      </c>
      <c r="BA63" s="7" t="str">
        <f>[64]DATA!BA2</f>
        <v>Esperamos unas ventas de 8-9,5B para 2024, con un margen FCF del 20-30% (cuidado con SBC muy alto). Valoramos a x22 FCF por calidad y crecimiento, 35-70B (350-700 USD/share).</v>
      </c>
      <c r="BB63" s="8">
        <f>[64]DATA!BB2</f>
        <v>0</v>
      </c>
      <c r="BC63" s="8">
        <f>[64]DATA!BC2</f>
        <v>0</v>
      </c>
      <c r="BD63" s="10">
        <f>[64]DATA!BD2</f>
        <v>44615</v>
      </c>
      <c r="BE63" s="15">
        <f>[64]DATA!BE2</f>
        <v>22.5</v>
      </c>
    </row>
    <row r="64" spans="1:57" ht="17.100000000000001" customHeight="1" x14ac:dyDescent="0.3">
      <c r="A64" s="2" t="s">
        <v>117</v>
      </c>
      <c r="B64" s="2" t="str">
        <f>[65]DATA!B2</f>
        <v>Pinduoduo Inc</v>
      </c>
      <c r="C64" s="3">
        <f>[65]DATA!C2</f>
        <v>0.20627722422650122</v>
      </c>
      <c r="D64" s="3" t="e">
        <f>[65]DATA!D2</f>
        <v>#DIV/0!</v>
      </c>
      <c r="E64" s="3">
        <f>[65]DATA!E2</f>
        <v>0.13813413220717186</v>
      </c>
      <c r="F64" s="3">
        <f>[65]DATA!F2</f>
        <v>0.13813413220717186</v>
      </c>
      <c r="G64" s="3">
        <f>[65]DATA!G2</f>
        <v>-0.47581737176796574</v>
      </c>
      <c r="H64" s="3">
        <f>[65]DATA!H2</f>
        <v>-0.16337775938551596</v>
      </c>
      <c r="I64" s="16" t="e">
        <f>[65]DATA!I2</f>
        <v>#VALUE!</v>
      </c>
      <c r="J64" s="3">
        <f>[65]DATA!J2</f>
        <v>-6.8805106835762131E-2</v>
      </c>
      <c r="K64" s="3" t="str">
        <f>[65]DATA!K2</f>
        <v/>
      </c>
      <c r="L64" s="3">
        <f>[65]DATA!L2</f>
        <v>-0.14514045862852062</v>
      </c>
      <c r="M64" s="4">
        <f>[65]DATA!M2</f>
        <v>-0.14514045862852062</v>
      </c>
      <c r="N64" s="5">
        <f>[65]DATA!N2</f>
        <v>-0.5131647801446716</v>
      </c>
      <c r="O64" s="4">
        <f>[65]DATA!O2</f>
        <v>-2.6655768851441112E-2</v>
      </c>
      <c r="P64" s="16" t="e">
        <f>[65]DATA!P2</f>
        <v>#VALUE!</v>
      </c>
      <c r="Q64" s="6">
        <f>[65]DATA!Q2</f>
        <v>1</v>
      </c>
      <c r="R64" s="6">
        <f>[65]DATA!R2</f>
        <v>3</v>
      </c>
      <c r="S64" s="6">
        <f>[65]DATA!S2</f>
        <v>1</v>
      </c>
      <c r="T64" s="6">
        <f>[65]DATA!T2</f>
        <v>1</v>
      </c>
      <c r="U64" s="6">
        <f>[65]DATA!U2</f>
        <v>2</v>
      </c>
      <c r="V64" s="6">
        <f>[65]DATA!V2</f>
        <v>3</v>
      </c>
      <c r="W64" s="6">
        <f>[65]DATA!W2</f>
        <v>3</v>
      </c>
      <c r="X64" s="6">
        <f>[65]DATA!X2</f>
        <v>2</v>
      </c>
      <c r="Y64" s="6">
        <f>[65]DATA!Y2</f>
        <v>3</v>
      </c>
      <c r="Z64" s="6">
        <f>[65]DATA!Z2</f>
        <v>3</v>
      </c>
      <c r="AA64" s="6">
        <f>[65]DATA!AA2</f>
        <v>3</v>
      </c>
      <c r="AB64" s="6">
        <f>[65]DATA!AB2</f>
        <v>3</v>
      </c>
      <c r="AC64" s="6">
        <f>[65]DATA!AC2</f>
        <v>1</v>
      </c>
      <c r="AD64" s="6" t="str">
        <f>[65]DATA!AD2</f>
        <v>Fast Grower</v>
      </c>
      <c r="AE64" s="6" t="str">
        <f>[65]DATA!AE2</f>
        <v>Regular</v>
      </c>
      <c r="AF64" s="6" t="str">
        <f>[65]DATA!AF2</f>
        <v>CHINA</v>
      </c>
      <c r="AG64" s="6" t="str">
        <f>[65]DATA!AG2</f>
        <v>Consumer Discretionary</v>
      </c>
      <c r="AH64" s="6" t="str">
        <f>[65]DATA!AH2</f>
        <v>Internet &amp; Direct Marketing Re</v>
      </c>
      <c r="AI64" s="6" t="str">
        <f>[65]DATA!AI2</f>
        <v>Retailing</v>
      </c>
      <c r="AJ64" s="6" t="str">
        <f>[65]DATA!AJ2</f>
        <v>Strongest</v>
      </c>
      <c r="AK64" s="6" t="str">
        <f>[65]DATA!AK2</f>
        <v>High</v>
      </c>
      <c r="AL64" s="6" t="str">
        <f>[65]DATA!AL2</f>
        <v>Network Effects</v>
      </c>
      <c r="AM64" s="6">
        <f>[65]DATA!AM2</f>
        <v>0</v>
      </c>
      <c r="AN64" s="6">
        <f>[65]DATA!AN2</f>
        <v>0</v>
      </c>
      <c r="AO64" s="6" t="str">
        <f>[65]DATA!AO2</f>
        <v>Narrow</v>
      </c>
      <c r="AP64" s="6" t="str">
        <f>[65]DATA!AP2</f>
        <v>Widing</v>
      </c>
      <c r="AQ64" s="6" t="str">
        <f>[65]DATA!AQ2</f>
        <v>Fast</v>
      </c>
      <c r="AR64" s="6">
        <f>[65]DATA!AR2</f>
        <v>9</v>
      </c>
      <c r="AS64" s="6">
        <f>[65]DATA!AS2</f>
        <v>0</v>
      </c>
      <c r="AT64" s="6">
        <f>[65]DATA!AT2</f>
        <v>85</v>
      </c>
      <c r="AU64" s="6">
        <f>[65]DATA!AU2</f>
        <v>110</v>
      </c>
      <c r="AV64" s="6" t="str">
        <f>[65]DATA!AV2</f>
        <v>Tactical</v>
      </c>
      <c r="AW64" s="28">
        <f>[65]DATA!AW2</f>
        <v>42.5</v>
      </c>
      <c r="AX64" s="28">
        <f>[65]DATA!AX2</f>
        <v>28.333333333333332</v>
      </c>
      <c r="AY64" s="28">
        <f>[65]DATA!AY2</f>
        <v>85</v>
      </c>
      <c r="AZ64" s="6">
        <f>[65]DATA!AZ2</f>
        <v>2</v>
      </c>
      <c r="BA64" s="7" t="str">
        <f>[65]DATA!BA2</f>
        <v>Normalizamos ventas en 25-30B con márgenes FCF en entornos del 20%, con lo que normalizamos unos 5-6B USD anuales en un par de años. Valorando a x20 por el altísimo crecimiento y sumando 15B de caja neta llegamos a una valoración de 110-140B (85-110 USD/acción).</v>
      </c>
      <c r="BB64" s="8">
        <f>[65]DATA!BB2</f>
        <v>0</v>
      </c>
      <c r="BC64" s="8">
        <f>[65]DATA!BC2</f>
        <v>0</v>
      </c>
      <c r="BD64" s="10">
        <f>[65]DATA!BD2</f>
        <v>44615</v>
      </c>
      <c r="BE64" s="15">
        <f>[65]DATA!BE2</f>
        <v>4.5</v>
      </c>
    </row>
    <row r="65" spans="1:57" ht="17.100000000000001" customHeight="1" x14ac:dyDescent="0.3">
      <c r="A65" s="2" t="s">
        <v>118</v>
      </c>
      <c r="B65" s="2" t="str">
        <f>[66]DATA!B2</f>
        <v>Prosus NV</v>
      </c>
      <c r="C65" s="3" t="e">
        <f>[66]DATA!C2</f>
        <v>#VALUE!</v>
      </c>
      <c r="D65" s="3">
        <f>[66]DATA!D2</f>
        <v>-0.23663435723389087</v>
      </c>
      <c r="E65" s="3" t="e">
        <f>[66]DATA!E2</f>
        <v>#VALUE!</v>
      </c>
      <c r="F65" s="3" t="e">
        <f>[66]DATA!F2</f>
        <v>#VALUE!</v>
      </c>
      <c r="G65" s="3" t="e">
        <f>[66]DATA!G2</f>
        <v>#VALUE!</v>
      </c>
      <c r="H65" s="3" t="e">
        <f>[66]DATA!H2</f>
        <v>#VALUE!</v>
      </c>
      <c r="I65" s="16" t="e">
        <f>[66]DATA!I2</f>
        <v>#VALUE!</v>
      </c>
      <c r="J65" s="3">
        <f>[66]DATA!J2</f>
        <v>0.53633633633633626</v>
      </c>
      <c r="K65" s="3">
        <f>[66]DATA!K2</f>
        <v>-0.35359655981235338</v>
      </c>
      <c r="L65" s="3">
        <f>[66]DATA!L2</f>
        <v>-4.7177447330080245E-2</v>
      </c>
      <c r="M65" s="4">
        <f>[66]DATA!M2</f>
        <v>-4.4990406457446577E-2</v>
      </c>
      <c r="N65" s="5">
        <f>[66]DATA!N2</f>
        <v>4.0223026144034613E-2</v>
      </c>
      <c r="O65" s="4">
        <f>[66]DATA!O2</f>
        <v>2.3681640625E-2</v>
      </c>
      <c r="P65" s="16">
        <f>[66]DATA!P2</f>
        <v>-1.1923714759535655</v>
      </c>
      <c r="Q65" s="6">
        <f>[66]DATA!Q2</f>
        <v>3</v>
      </c>
      <c r="R65" s="6">
        <f>[66]DATA!R2</f>
        <v>3</v>
      </c>
      <c r="S65" s="6">
        <f>[66]DATA!S2</f>
        <v>1</v>
      </c>
      <c r="T65" s="6">
        <f>[66]DATA!T2</f>
        <v>1</v>
      </c>
      <c r="U65" s="6">
        <f>[66]DATA!U2</f>
        <v>1</v>
      </c>
      <c r="V65" s="6">
        <f>[66]DATA!V2</f>
        <v>3</v>
      </c>
      <c r="W65" s="6">
        <f>[66]DATA!W2</f>
        <v>2</v>
      </c>
      <c r="X65" s="6">
        <f>[66]DATA!X2</f>
        <v>0</v>
      </c>
      <c r="Y65" s="6">
        <f>[66]DATA!Y2</f>
        <v>3</v>
      </c>
      <c r="Z65" s="6">
        <f>[66]DATA!Z2</f>
        <v>3</v>
      </c>
      <c r="AA65" s="6">
        <f>[66]DATA!AA2</f>
        <v>2</v>
      </c>
      <c r="AB65" s="6">
        <f>[66]DATA!AB2</f>
        <v>0</v>
      </c>
      <c r="AC65" s="6">
        <f>[66]DATA!AC2</f>
        <v>3</v>
      </c>
      <c r="AD65" s="6" t="str">
        <f>[66]DATA!AD2</f>
        <v>Fast Grower</v>
      </c>
      <c r="AE65" s="6" t="str">
        <f>[66]DATA!AE2</f>
        <v>Excellent</v>
      </c>
      <c r="AF65" s="6" t="str">
        <f>[66]DATA!AF2</f>
        <v>NETHERLANDS</v>
      </c>
      <c r="AG65" s="6" t="str">
        <f>[66]DATA!AG2</f>
        <v>Consumer Discretionary</v>
      </c>
      <c r="AH65" s="6" t="str">
        <f>[66]DATA!AH2</f>
        <v>Internet &amp; Direct Marketing Re</v>
      </c>
      <c r="AI65" s="6" t="str">
        <f>[66]DATA!AI2</f>
        <v>Retailing</v>
      </c>
      <c r="AJ65" s="6" t="str">
        <f>[66]DATA!AJ2</f>
        <v>Strongest</v>
      </c>
      <c r="AK65" s="6" t="str">
        <f>[66]DATA!AK2</f>
        <v>High</v>
      </c>
      <c r="AL65" s="6" t="str">
        <f>[66]DATA!AL2</f>
        <v>Unique Assets</v>
      </c>
      <c r="AM65" s="6" t="str">
        <f>[66]DATA!AM2</f>
        <v>Network Effects</v>
      </c>
      <c r="AN65" s="6">
        <f>[66]DATA!AN2</f>
        <v>0</v>
      </c>
      <c r="AO65" s="6" t="str">
        <f>[66]DATA!AO2</f>
        <v>Wide</v>
      </c>
      <c r="AP65" s="6" t="str">
        <f>[66]DATA!AP2</f>
        <v>Widing</v>
      </c>
      <c r="AQ65" s="6" t="str">
        <f>[66]DATA!AQ2</f>
        <v>Fast</v>
      </c>
      <c r="AR65" s="6">
        <f>[66]DATA!AR2</f>
        <v>0</v>
      </c>
      <c r="AS65" s="6">
        <f>[66]DATA!AS2</f>
        <v>0</v>
      </c>
      <c r="AT65" s="6">
        <f>[66]DATA!AT2</f>
        <v>73</v>
      </c>
      <c r="AU65" s="6">
        <f>[66]DATA!AU2</f>
        <v>100</v>
      </c>
      <c r="AV65" s="6" t="str">
        <f>[66]DATA!AV2</f>
        <v>Strategical</v>
      </c>
      <c r="AW65" s="28">
        <f>[66]DATA!AW2</f>
        <v>56.153846153846153</v>
      </c>
      <c r="AX65" s="28">
        <f>[66]DATA!AX2</f>
        <v>48.666666666666664</v>
      </c>
      <c r="AY65" s="28">
        <f>[66]DATA!AY2</f>
        <v>100</v>
      </c>
      <c r="AZ65" s="6">
        <f>[66]DATA!AZ2</f>
        <v>3</v>
      </c>
      <c r="BA65" s="7" t="str">
        <f>[66]DATA!BA2</f>
        <v>Prosus es un grupo global de Internet de consumo y uno de los mayores inversores en tecnología del mundo. Fue generado para que la posición de Tencent en Naspers cotizase con un menor descuento (por el mercado de cotización sudafricano de Naspers). Naspers fue el Bussiness Angel que financió Tencent. El activo core de la compañia es Tencnet de la que tiene 2.769M acciones (29% de la compañia) valorando la accion de tencent entre 55 y 75 nos sale un precio de entre 73 y 100</v>
      </c>
      <c r="BB65" s="8">
        <f>[66]DATA!BB2</f>
        <v>0</v>
      </c>
      <c r="BC65" s="8">
        <f>[66]DATA!BC2</f>
        <v>0</v>
      </c>
      <c r="BD65" s="10">
        <f>[66]DATA!BD2</f>
        <v>44635</v>
      </c>
      <c r="BE65" s="15">
        <f>[66]DATA!BE2</f>
        <v>3.7</v>
      </c>
    </row>
    <row r="66" spans="1:57" ht="17.100000000000001" customHeight="1" x14ac:dyDescent="0.3">
      <c r="A66" s="2" t="s">
        <v>119</v>
      </c>
      <c r="B66" s="2" t="str">
        <f>[67]DATA!B2</f>
        <v>Royalty Pharma PLC</v>
      </c>
      <c r="C66" s="3" t="e">
        <f>[67]DATA!C2</f>
        <v>#VALUE!</v>
      </c>
      <c r="D66" s="3">
        <f>[67]DATA!D2</f>
        <v>1.0007132452806069</v>
      </c>
      <c r="E66" s="3" t="e">
        <f>[67]DATA!E2</f>
        <v>#VALUE!</v>
      </c>
      <c r="F66" s="3" t="e">
        <f>[67]DATA!F2</f>
        <v>#VALUE!</v>
      </c>
      <c r="G66" s="3" t="e">
        <f>[67]DATA!G2</f>
        <v>#VALUE!</v>
      </c>
      <c r="H66" s="3" t="e">
        <f>[67]DATA!H2</f>
        <v>#VALUE!</v>
      </c>
      <c r="I66" s="16" t="e">
        <f>[67]DATA!I2</f>
        <v>#VALUE!</v>
      </c>
      <c r="J66" s="3">
        <f>[67]DATA!J2</f>
        <v>7.8738079857592069E-2</v>
      </c>
      <c r="K66" s="3">
        <f>[67]DATA!K2</f>
        <v>0.72235061234883458</v>
      </c>
      <c r="L66" s="3">
        <f>[67]DATA!L2</f>
        <v>0.10713649169819787</v>
      </c>
      <c r="M66" s="4">
        <f>[67]DATA!M2</f>
        <v>0.10713649169819787</v>
      </c>
      <c r="N66" s="5">
        <f>[67]DATA!N2</f>
        <v>0.28392260387939727</v>
      </c>
      <c r="O66" s="4">
        <f>[67]DATA!O2</f>
        <v>1.586892463011216E-2</v>
      </c>
      <c r="P66" s="16">
        <f>[67]DATA!P2</f>
        <v>3.0071139409660805</v>
      </c>
      <c r="Q66" s="6">
        <f>[67]DATA!Q2</f>
        <v>3</v>
      </c>
      <c r="R66" s="6">
        <f>[67]DATA!R2</f>
        <v>1</v>
      </c>
      <c r="S66" s="6">
        <f>[67]DATA!S2</f>
        <v>3</v>
      </c>
      <c r="T66" s="6">
        <f>[67]DATA!T2</f>
        <v>1</v>
      </c>
      <c r="U66" s="6">
        <f>[67]DATA!U2</f>
        <v>2</v>
      </c>
      <c r="V66" s="6">
        <f>[67]DATA!V2</f>
        <v>1</v>
      </c>
      <c r="W66" s="6">
        <f>[67]DATA!W2</f>
        <v>3</v>
      </c>
      <c r="X66" s="6">
        <f>[67]DATA!X2</f>
        <v>2</v>
      </c>
      <c r="Y66" s="6">
        <f>[67]DATA!Y2</f>
        <v>1</v>
      </c>
      <c r="Z66" s="6">
        <f>[67]DATA!Z2</f>
        <v>2</v>
      </c>
      <c r="AA66" s="6">
        <f>[67]DATA!AA2</f>
        <v>3</v>
      </c>
      <c r="AB66" s="6">
        <f>[67]DATA!AB2</f>
        <v>2</v>
      </c>
      <c r="AC66" s="6">
        <f>[67]DATA!AC2</f>
        <v>3</v>
      </c>
      <c r="AD66" s="6" t="str">
        <f>[67]DATA!AD2</f>
        <v>Slow Grower</v>
      </c>
      <c r="AE66" s="6" t="str">
        <f>[67]DATA!AE2</f>
        <v>Good</v>
      </c>
      <c r="AF66" s="6" t="str">
        <f>[67]DATA!AF2</f>
        <v>UNITED STATES</v>
      </c>
      <c r="AG66" s="6" t="str">
        <f>[67]DATA!AG2</f>
        <v>Health Care</v>
      </c>
      <c r="AH66" s="6" t="str">
        <f>[67]DATA!AH2</f>
        <v>Pharmaceuticals</v>
      </c>
      <c r="AI66" s="6" t="str">
        <f>[67]DATA!AI2</f>
        <v>Pharmaceuticals, Biotechnology</v>
      </c>
      <c r="AJ66" s="6" t="str">
        <f>[67]DATA!AJ2</f>
        <v>Strongest</v>
      </c>
      <c r="AK66" s="6" t="str">
        <f>[67]DATA!AK2</f>
        <v>Medium</v>
      </c>
      <c r="AL66" s="6" t="str">
        <f>[67]DATA!AL2</f>
        <v>Economies of Scale</v>
      </c>
      <c r="AM66" s="6" t="str">
        <f>[67]DATA!AM2</f>
        <v>Intangible Assets/Patents</v>
      </c>
      <c r="AN66" s="6">
        <f>[67]DATA!AN2</f>
        <v>0</v>
      </c>
      <c r="AO66" s="6" t="str">
        <f>[67]DATA!AO2</f>
        <v>Wide</v>
      </c>
      <c r="AP66" s="6" t="str">
        <f>[67]DATA!AP2</f>
        <v>Widing</v>
      </c>
      <c r="AQ66" s="6" t="str">
        <f>[67]DATA!AQ2</f>
        <v>Yes</v>
      </c>
      <c r="AR66" s="6">
        <f>[67]DATA!AR2</f>
        <v>12</v>
      </c>
      <c r="AS66" s="6">
        <f>[67]DATA!AS2</f>
        <v>0</v>
      </c>
      <c r="AT66" s="6">
        <f>[67]DATA!AT2</f>
        <v>45</v>
      </c>
      <c r="AU66" s="6">
        <f>[67]DATA!AU2</f>
        <v>70</v>
      </c>
      <c r="AV66" s="6" t="str">
        <f>[67]DATA!AV2</f>
        <v>Strategical</v>
      </c>
      <c r="AW66" s="28">
        <f>[67]DATA!AW2</f>
        <v>34.615384615384613</v>
      </c>
      <c r="AX66" s="28">
        <f>[67]DATA!AX2</f>
        <v>30</v>
      </c>
      <c r="AY66" s="28">
        <f>[67]DATA!AY2</f>
        <v>70</v>
      </c>
      <c r="AZ66" s="6">
        <f>[67]DATA!AZ2</f>
        <v>1</v>
      </c>
      <c r="BA66" s="7" t="str">
        <f>[67]DATA!BA2</f>
        <v>Compañía tipo financiera, su negocio es comprar royalties de farma. Portfolio bien diversificado y activos de calidad. Asumimos que en '25 pueden llegar a los 3 Bn de Revenue. Normalizando márgenes netos al 40%-60% tenemos un beneficio neto de 1,2-1,8Bn (redondeando). Asumiendo un FCF conversion de en torno a 1,3-1,5x (reducido respecto a históricos ya que asumo que de forma constante va a pagar en Adquisiciones y repagar deuda para mantener ratios DN/EBITDA) tenemos: FCF entre 1,8-2,8Bn: estoy poniendo un caso malo de cash collection en FCF de las Royalties. 10x FCF histórico, por deuda, pero creo que si la empresa sigue demostrando este nivel de crecimiento y estabilidad puede subir a 15xFCF perfectamente, así que suponemos este último caso y llegamos a un valor de 27-42Bn, lo que supone 45-70$ por accion</v>
      </c>
      <c r="BB66" s="8">
        <f>[67]DATA!BB2</f>
        <v>0</v>
      </c>
      <c r="BC66" s="8">
        <f>[67]DATA!BC2</f>
        <v>0</v>
      </c>
      <c r="BD66" s="10">
        <f>[67]DATA!BD2</f>
        <v>44627</v>
      </c>
      <c r="BE66" s="15">
        <f>[67]DATA!BE2</f>
        <v>4.2</v>
      </c>
    </row>
    <row r="67" spans="1:57" ht="17.100000000000001" customHeight="1" x14ac:dyDescent="0.3">
      <c r="A67" s="2" t="s">
        <v>120</v>
      </c>
      <c r="B67" s="2" t="str">
        <f>[68]DATA!B2</f>
        <v>PayPal Holdings Inc</v>
      </c>
      <c r="C67" s="3">
        <f>[68]DATA!C2</f>
        <v>0.17892150475731566</v>
      </c>
      <c r="D67" s="3">
        <f>[68]DATA!D2</f>
        <v>0.22133980402008896</v>
      </c>
      <c r="E67" s="3">
        <f>[68]DATA!E2</f>
        <v>0.41301780140048933</v>
      </c>
      <c r="F67" s="3">
        <f>[68]DATA!F2</f>
        <v>0.20365459216041101</v>
      </c>
      <c r="G67" s="3">
        <f>[68]DATA!G2</f>
        <v>-0.10912898925650268</v>
      </c>
      <c r="H67" s="3">
        <f>[68]DATA!H2</f>
        <v>-1.3352854747650283E-2</v>
      </c>
      <c r="I67" s="16">
        <f>[68]DATA!I2</f>
        <v>-1.3007457440333394</v>
      </c>
      <c r="J67" s="3">
        <f>[68]DATA!J2</f>
        <v>0.18257667567819524</v>
      </c>
      <c r="K67" s="3">
        <f>[68]DATA!K2</f>
        <v>0.22667612628591699</v>
      </c>
      <c r="L67" s="3">
        <f>[68]DATA!L2</f>
        <v>0.45116861435726208</v>
      </c>
      <c r="M67" s="4">
        <f>[68]DATA!M2</f>
        <v>0.20553284532750263</v>
      </c>
      <c r="N67" s="5">
        <f>[68]DATA!N2</f>
        <v>-1.0707237097701596E-2</v>
      </c>
      <c r="O67" s="4">
        <f>[68]DATA!O2</f>
        <v>1.9861536715469301E-2</v>
      </c>
      <c r="P67" s="16">
        <f>[68]DATA!P2</f>
        <v>-0.11980525126065032</v>
      </c>
      <c r="Q67" s="6">
        <f>[68]DATA!Q2</f>
        <v>3</v>
      </c>
      <c r="R67" s="6">
        <f>[68]DATA!R2</f>
        <v>3</v>
      </c>
      <c r="S67" s="6">
        <f>[68]DATA!S2</f>
        <v>2</v>
      </c>
      <c r="T67" s="6">
        <f>[68]DATA!T2</f>
        <v>1</v>
      </c>
      <c r="U67" s="6">
        <f>[68]DATA!U2</f>
        <v>1</v>
      </c>
      <c r="V67" s="6">
        <f>[68]DATA!V2</f>
        <v>2</v>
      </c>
      <c r="W67" s="6">
        <f>[68]DATA!W2</f>
        <v>3</v>
      </c>
      <c r="X67" s="6">
        <f>[68]DATA!X2</f>
        <v>3</v>
      </c>
      <c r="Y67" s="6">
        <f>[68]DATA!Y2</f>
        <v>3</v>
      </c>
      <c r="Z67" s="6">
        <f>[68]DATA!Z2</f>
        <v>3</v>
      </c>
      <c r="AA67" s="6">
        <f>[68]DATA!AA2</f>
        <v>3</v>
      </c>
      <c r="AB67" s="6">
        <f>[68]DATA!AB2</f>
        <v>3</v>
      </c>
      <c r="AC67" s="6">
        <f>[68]DATA!AC2</f>
        <v>3</v>
      </c>
      <c r="AD67" s="6" t="str">
        <f>[68]DATA!AD2</f>
        <v>Fast Grower</v>
      </c>
      <c r="AE67" s="6" t="str">
        <f>[68]DATA!AE2</f>
        <v>Excellent</v>
      </c>
      <c r="AF67" s="6" t="str">
        <f>[68]DATA!AF2</f>
        <v>UNITED STATES</v>
      </c>
      <c r="AG67" s="6" t="str">
        <f>[68]DATA!AG2</f>
        <v>Information Technology</v>
      </c>
      <c r="AH67" s="6" t="str">
        <f>[68]DATA!AH2</f>
        <v>IT Services</v>
      </c>
      <c r="AI67" s="6" t="str">
        <f>[68]DATA!AI2</f>
        <v>Software &amp; Services</v>
      </c>
      <c r="AJ67" s="6" t="str">
        <f>[68]DATA!AJ2</f>
        <v>Strongest</v>
      </c>
      <c r="AK67" s="6" t="str">
        <f>[68]DATA!AK2</f>
        <v>Medium</v>
      </c>
      <c r="AL67" s="6" t="str">
        <f>[68]DATA!AL2</f>
        <v>Network Effects</v>
      </c>
      <c r="AM67" s="6" t="str">
        <f>[68]DATA!AM2</f>
        <v>Switching Costs</v>
      </c>
      <c r="AN67" s="6">
        <f>[68]DATA!AN2</f>
        <v>0</v>
      </c>
      <c r="AO67" s="6" t="str">
        <f>[68]DATA!AO2</f>
        <v>Wide</v>
      </c>
      <c r="AP67" s="6" t="str">
        <f>[68]DATA!AP2</f>
        <v>Widing</v>
      </c>
      <c r="AQ67" s="6" t="str">
        <f>[68]DATA!AQ2</f>
        <v>Fast</v>
      </c>
      <c r="AR67" s="6">
        <f>[68]DATA!AR2</f>
        <v>8</v>
      </c>
      <c r="AS67" s="6">
        <f>[68]DATA!AS2</f>
        <v>50</v>
      </c>
      <c r="AT67" s="6">
        <f>[68]DATA!AT2</f>
        <v>180</v>
      </c>
      <c r="AU67" s="6">
        <f>[68]DATA!AU2</f>
        <v>200</v>
      </c>
      <c r="AV67" s="6" t="str">
        <f>[68]DATA!AV2</f>
        <v>Strategical</v>
      </c>
      <c r="AW67" s="28">
        <f>[68]DATA!AW2</f>
        <v>138.46153846153845</v>
      </c>
      <c r="AX67" s="28">
        <f>[68]DATA!AX2</f>
        <v>120</v>
      </c>
      <c r="AY67" s="28">
        <f>[68]DATA!AY2</f>
        <v>200</v>
      </c>
      <c r="AZ67" s="6">
        <f>[68]DATA!AZ2</f>
        <v>1</v>
      </c>
      <c r="BA67" s="7" t="str">
        <f>[68]DATA!BA2</f>
        <v>Nuestras estimaciones para 2024 es que la compañía consiga ventas 35-40B, margen FCF 25%,  y valoramos a x22 FCF por calidad y crecimiento llegamos a una valoración de 210-230B (180-200 USD/share).</v>
      </c>
      <c r="BB67" s="8">
        <f>[68]DATA!BB2</f>
        <v>0</v>
      </c>
      <c r="BC67" s="8">
        <f>[68]DATA!BC2</f>
        <v>0</v>
      </c>
      <c r="BD67" s="10">
        <f>[68]DATA!BD2</f>
        <v>44616</v>
      </c>
      <c r="BE67" s="15">
        <f>[68]DATA!BE2</f>
        <v>8</v>
      </c>
    </row>
    <row r="68" spans="1:57" ht="17.100000000000001" customHeight="1" x14ac:dyDescent="0.3">
      <c r="A68" s="2" t="s">
        <v>121</v>
      </c>
      <c r="B68" s="2" t="str">
        <f>[69]DATA!B2</f>
        <v>Repsol SA</v>
      </c>
      <c r="C68" s="3">
        <f>[69]DATA!C2</f>
        <v>-3.107656091784599E-2</v>
      </c>
      <c r="D68" s="3">
        <f>[69]DATA!D2</f>
        <v>0.10283069236232507</v>
      </c>
      <c r="E68" s="3">
        <f>[69]DATA!E2</f>
        <v>6.2606817740154613E-2</v>
      </c>
      <c r="F68" s="3">
        <f>[69]DATA!F2</f>
        <v>5.8689875179181172E-2</v>
      </c>
      <c r="G68" s="3">
        <f>[69]DATA!G2</f>
        <v>0.18075251136932088</v>
      </c>
      <c r="H68" s="3">
        <f>[69]DATA!H2</f>
        <v>3.0060543042669263E-2</v>
      </c>
      <c r="I68" s="16">
        <f>[69]DATA!I2</f>
        <v>2.3961816849726989</v>
      </c>
      <c r="J68" s="3">
        <f>[69]DATA!J2</f>
        <v>-0.32529192345118396</v>
      </c>
      <c r="K68" s="3">
        <f>[69]DATA!K2</f>
        <v>0.13436692506459949</v>
      </c>
      <c r="L68" s="3">
        <f>[69]DATA!L2</f>
        <v>7.8033487218355957E-2</v>
      </c>
      <c r="M68" s="4">
        <f>[69]DATA!M2</f>
        <v>7.4389122438255392E-2</v>
      </c>
      <c r="N68" s="5">
        <f>[69]DATA!N2</f>
        <v>0.20695488721804511</v>
      </c>
      <c r="O68" s="4">
        <f>[69]DATA!O2</f>
        <v>1.5627001408991929E-2</v>
      </c>
      <c r="P68" s="16">
        <f>[69]DATA!P2</f>
        <v>2.2157871198568873</v>
      </c>
      <c r="Q68" s="6">
        <f>[69]DATA!Q2</f>
        <v>1</v>
      </c>
      <c r="R68" s="6">
        <f>[69]DATA!R2</f>
        <v>0</v>
      </c>
      <c r="S68" s="6">
        <f>[69]DATA!S2</f>
        <v>1</v>
      </c>
      <c r="T68" s="6">
        <f>[69]DATA!T2</f>
        <v>0</v>
      </c>
      <c r="U68" s="6">
        <f>[69]DATA!U2</f>
        <v>0</v>
      </c>
      <c r="V68" s="6">
        <f>[69]DATA!V2</f>
        <v>1</v>
      </c>
      <c r="W68" s="6">
        <f>[69]DATA!W2</f>
        <v>1</v>
      </c>
      <c r="X68" s="6">
        <f>[69]DATA!X2</f>
        <v>1</v>
      </c>
      <c r="Y68" s="6">
        <f>[69]DATA!Y2</f>
        <v>1</v>
      </c>
      <c r="Z68" s="6">
        <f>[69]DATA!Z2</f>
        <v>2</v>
      </c>
      <c r="AA68" s="6">
        <f>[69]DATA!AA2</f>
        <v>2</v>
      </c>
      <c r="AB68" s="6">
        <f>[69]DATA!AB2</f>
        <v>2</v>
      </c>
      <c r="AC68" s="6">
        <f>[69]DATA!AC2</f>
        <v>1</v>
      </c>
      <c r="AD68" s="6" t="str">
        <f>[69]DATA!AD2</f>
        <v>Cyclical</v>
      </c>
      <c r="AE68" s="6" t="str">
        <f>[69]DATA!AE2</f>
        <v>Regular</v>
      </c>
      <c r="AF68" s="6" t="str">
        <f>[69]DATA!AF2</f>
        <v>SPAIN</v>
      </c>
      <c r="AG68" s="6" t="str">
        <f>[69]DATA!AG2</f>
        <v>Energy</v>
      </c>
      <c r="AH68" s="6" t="str">
        <f>[69]DATA!AH2</f>
        <v>Oil, Gas &amp; Consumable Fuels</v>
      </c>
      <c r="AI68" s="6" t="str">
        <f>[69]DATA!AI2</f>
        <v>Energy</v>
      </c>
      <c r="AJ68" s="6" t="str">
        <f>[69]DATA!AJ2</f>
        <v>Regular</v>
      </c>
      <c r="AK68" s="6" t="str">
        <f>[69]DATA!AK2</f>
        <v>Medium</v>
      </c>
      <c r="AL68" s="6" t="str">
        <f>[69]DATA!AL2</f>
        <v>Processes</v>
      </c>
      <c r="AM68" s="6">
        <f>[69]DATA!AM2</f>
        <v>0</v>
      </c>
      <c r="AN68" s="6">
        <f>[69]DATA!AN2</f>
        <v>0</v>
      </c>
      <c r="AO68" s="6" t="str">
        <f>[69]DATA!AO2</f>
        <v>Narrow</v>
      </c>
      <c r="AP68" s="6" t="str">
        <f>[69]DATA!AP2</f>
        <v>Static</v>
      </c>
      <c r="AQ68" s="6" t="str">
        <f>[69]DATA!AQ2</f>
        <v>No</v>
      </c>
      <c r="AR68" s="6">
        <f>[69]DATA!AR2</f>
        <v>0.4</v>
      </c>
      <c r="AS68" s="6">
        <f>[69]DATA!AS2</f>
        <v>13</v>
      </c>
      <c r="AT68" s="6">
        <f>[69]DATA!AT2</f>
        <v>10</v>
      </c>
      <c r="AU68" s="6">
        <f>[69]DATA!AU2</f>
        <v>16</v>
      </c>
      <c r="AV68" s="6" t="str">
        <f>[69]DATA!AV2</f>
        <v>Tactical</v>
      </c>
      <c r="AW68" s="28">
        <f>[69]DATA!AW2</f>
        <v>5</v>
      </c>
      <c r="AX68" s="28">
        <f>[69]DATA!AX2</f>
        <v>3.3333333333333335</v>
      </c>
      <c r="AY68" s="28">
        <f>[69]DATA!AY2</f>
        <v>10</v>
      </c>
      <c r="AZ68" s="6">
        <f>[69]DATA!AZ2</f>
        <v>0</v>
      </c>
      <c r="BA68" s="7" t="str">
        <f>[69]DATA!BA2</f>
        <v>Compañía cíclica dependiente de los precios del petróleo. Es una petrolera integrada que tiene refinerías y gasolineras para compensar con subidas de margen cuando el precio del petróleo baja. En la parte media del ciclo genera un FCF aproximado de 1.5-1.7 B lo que nos da una valoración de 19-22B valorando a 13 veces y pensando que estos niveles de deuda se mantienen estables y son razonables. El mayor problema en la valoración es la mezcla del apalancamiento financiero con el apalancamiento operativo, que produce una tremenda incertidumbre en las asunciones. Teniendo en cuenta su naturaleza cíclica, consideramos razonable un rango de valoración de 15-25B o 10-16 euros por acción.</v>
      </c>
      <c r="BB68" s="8">
        <f>[69]DATA!BB2</f>
        <v>0</v>
      </c>
      <c r="BC68" s="8">
        <f>[69]DATA!BC2</f>
        <v>0</v>
      </c>
      <c r="BD68" s="10">
        <f>[69]DATA!BD2</f>
        <v>44495</v>
      </c>
      <c r="BE68" s="15">
        <f>[69]DATA!BE2</f>
        <v>0</v>
      </c>
    </row>
    <row r="69" spans="1:57" ht="17.100000000000001" customHeight="1" x14ac:dyDescent="0.3">
      <c r="A69" s="2" t="s">
        <v>122</v>
      </c>
      <c r="B69" s="2" t="str">
        <f>[70]DATA!B2</f>
        <v>Roche Holding AG</v>
      </c>
      <c r="C69" s="3">
        <f>[70]DATA!C2</f>
        <v>3.7213725219242738E-2</v>
      </c>
      <c r="D69" s="3">
        <f>[70]DATA!D2</f>
        <v>0.41997294003794217</v>
      </c>
      <c r="E69" s="3">
        <f>[70]DATA!E2</f>
        <v>0.68275445143969915</v>
      </c>
      <c r="F69" s="3">
        <f>[70]DATA!F2</f>
        <v>0.50515146323279925</v>
      </c>
      <c r="G69" s="3">
        <f>[70]DATA!G2</f>
        <v>0.14566447244308969</v>
      </c>
      <c r="H69" s="3">
        <f>[70]DATA!H2</f>
        <v>4.1809727569274702E-2</v>
      </c>
      <c r="I69" s="16">
        <f>[70]DATA!I2</f>
        <v>0.44542445568699013</v>
      </c>
      <c r="J69" s="3">
        <f>[70]DATA!J2</f>
        <v>7.6779315192976982E-2</v>
      </c>
      <c r="K69" s="3">
        <f>[70]DATA!K2</f>
        <v>0.3946003724445582</v>
      </c>
      <c r="L69" s="3">
        <f>[70]DATA!L2</f>
        <v>0.54883822192543108</v>
      </c>
      <c r="M69" s="4">
        <f>[70]DATA!M2</f>
        <v>0.42490072264009315</v>
      </c>
      <c r="N69" s="5">
        <f>[70]DATA!N2</f>
        <v>0.23949796339009669</v>
      </c>
      <c r="O69" s="4">
        <f>[70]DATA!O2</f>
        <v>1.0506266896043254E-2</v>
      </c>
      <c r="P69" s="16">
        <f>[70]DATA!P2</f>
        <v>0.78773113530870786</v>
      </c>
      <c r="Q69" s="6">
        <f>[70]DATA!Q2</f>
        <v>2</v>
      </c>
      <c r="R69" s="6">
        <f>[70]DATA!R2</f>
        <v>1</v>
      </c>
      <c r="S69" s="6">
        <f>[70]DATA!S2</f>
        <v>3</v>
      </c>
      <c r="T69" s="6">
        <f>[70]DATA!T2</f>
        <v>2</v>
      </c>
      <c r="U69" s="6">
        <f>[70]DATA!U2</f>
        <v>1</v>
      </c>
      <c r="V69" s="6">
        <f>[70]DATA!V2</f>
        <v>1</v>
      </c>
      <c r="W69" s="6">
        <f>[70]DATA!W2</f>
        <v>2</v>
      </c>
      <c r="X69" s="6">
        <f>[70]DATA!X2</f>
        <v>3</v>
      </c>
      <c r="Y69" s="6">
        <f>[70]DATA!Y2</f>
        <v>2</v>
      </c>
      <c r="Z69" s="6">
        <f>[70]DATA!Z2</f>
        <v>2</v>
      </c>
      <c r="AA69" s="6">
        <f>[70]DATA!AA2</f>
        <v>2</v>
      </c>
      <c r="AB69" s="6">
        <f>[70]DATA!AB2</f>
        <v>2</v>
      </c>
      <c r="AC69" s="6">
        <f>[70]DATA!AC2</f>
        <v>2</v>
      </c>
      <c r="AD69" s="6" t="str">
        <f>[70]DATA!AD2</f>
        <v>Stalwart</v>
      </c>
      <c r="AE69" s="6" t="str">
        <f>[70]DATA!AE2</f>
        <v>Excellent</v>
      </c>
      <c r="AF69" s="6" t="str">
        <f>[70]DATA!AF2</f>
        <v>SWITZERLAND</v>
      </c>
      <c r="AG69" s="6" t="str">
        <f>[70]DATA!AG2</f>
        <v>Health Care</v>
      </c>
      <c r="AH69" s="6" t="str">
        <f>[70]DATA!AH2</f>
        <v>Pharmaceuticals</v>
      </c>
      <c r="AI69" s="6" t="str">
        <f>[70]DATA!AI2</f>
        <v>Pharmaceuticals, Biotechnology</v>
      </c>
      <c r="AJ69" s="6" t="str">
        <f>[70]DATA!AJ2</f>
        <v>Strongest</v>
      </c>
      <c r="AK69" s="6" t="str">
        <f>[70]DATA!AK2</f>
        <v>Low</v>
      </c>
      <c r="AL69" s="6" t="str">
        <f>[70]DATA!AL2</f>
        <v>Intangible Assets/Patents</v>
      </c>
      <c r="AM69" s="6" t="str">
        <f>[70]DATA!AM2</f>
        <v>Economies of Scale</v>
      </c>
      <c r="AN69" s="6">
        <f>[70]DATA!AN2</f>
        <v>0</v>
      </c>
      <c r="AO69" s="6" t="str">
        <f>[70]DATA!AO2</f>
        <v>Wide</v>
      </c>
      <c r="AP69" s="6" t="str">
        <f>[70]DATA!AP2</f>
        <v>Static</v>
      </c>
      <c r="AQ69" s="6" t="str">
        <f>[70]DATA!AQ2</f>
        <v>Slow</v>
      </c>
      <c r="AR69" s="6">
        <f>[70]DATA!AR2</f>
        <v>5</v>
      </c>
      <c r="AS69" s="6">
        <f>[70]DATA!AS2</f>
        <v>20</v>
      </c>
      <c r="AT69" s="6">
        <f>[70]DATA!AT2</f>
        <v>415</v>
      </c>
      <c r="AU69" s="6">
        <f>[70]DATA!AU2</f>
        <v>465</v>
      </c>
      <c r="AV69" s="6" t="str">
        <f>[70]DATA!AV2</f>
        <v>Strategical</v>
      </c>
      <c r="AW69" s="28">
        <f>[70]DATA!AW2</f>
        <v>319.23076923076923</v>
      </c>
      <c r="AX69" s="28">
        <f>[70]DATA!AX2</f>
        <v>276.66666666666669</v>
      </c>
      <c r="AY69" s="28">
        <f>[70]DATA!AY2</f>
        <v>465</v>
      </c>
      <c r="AZ69" s="6">
        <f>[70]DATA!AZ2</f>
        <v>2</v>
      </c>
      <c r="BA69" s="7" t="str">
        <f>[70]DATA!BA2</f>
        <v>Normalizamos entre 17-19 FCF para 2024. Valorando a x20 por calidad: 340-380 B (415-465 CHF/share).</v>
      </c>
      <c r="BB69" s="8">
        <f>[70]DATA!BB2</f>
        <v>0</v>
      </c>
      <c r="BC69" s="8">
        <f>[70]DATA!BC2</f>
        <v>0</v>
      </c>
      <c r="BD69" s="10">
        <f>[70]DATA!BD2</f>
        <v>44624</v>
      </c>
      <c r="BE69" s="15">
        <f>[70]DATA!BE2</f>
        <v>22</v>
      </c>
    </row>
    <row r="70" spans="1:57" ht="17.100000000000001" customHeight="1" x14ac:dyDescent="0.3">
      <c r="A70" s="2" t="s">
        <v>123</v>
      </c>
      <c r="B70" s="2" t="str">
        <f>[71]DATA!B2</f>
        <v>Laboratorios Farmaceuticos Rovi SA</v>
      </c>
      <c r="C70" s="3">
        <f>[71]DATA!C2</f>
        <v>9.5282407491773011E-2</v>
      </c>
      <c r="D70" s="3">
        <f>[71]DATA!D2</f>
        <v>0.14596204131015927</v>
      </c>
      <c r="E70" s="3">
        <f>[71]DATA!E2</f>
        <v>0.15065114583910721</v>
      </c>
      <c r="F70" s="3">
        <f>[71]DATA!F2</f>
        <v>0.15065114583910721</v>
      </c>
      <c r="G70" s="3">
        <f>[71]DATA!G2</f>
        <v>-1.1053310110681117E-2</v>
      </c>
      <c r="H70" s="3">
        <f>[71]DATA!H2</f>
        <v>3.8992570465342116E-2</v>
      </c>
      <c r="I70" s="16">
        <f>[71]DATA!I2</f>
        <v>-0.18055872780033935</v>
      </c>
      <c r="J70" s="3">
        <f>[71]DATA!J2</f>
        <v>0.10106572121820623</v>
      </c>
      <c r="K70" s="3">
        <f>[71]DATA!K2</f>
        <v>0.23120123100888587</v>
      </c>
      <c r="L70" s="3">
        <f>[71]DATA!L2</f>
        <v>0.19735773595631079</v>
      </c>
      <c r="M70" s="4">
        <f>[71]DATA!M2</f>
        <v>0.19735773595631079</v>
      </c>
      <c r="N70" s="5">
        <f>[71]DATA!N2</f>
        <v>3.5436312645903224E-2</v>
      </c>
      <c r="O70" s="4">
        <f>[71]DATA!O2</f>
        <v>1.0908893060202943E-2</v>
      </c>
      <c r="P70" s="16">
        <f>[71]DATA!P2</f>
        <v>0.20907326191674458</v>
      </c>
      <c r="Q70" s="6">
        <f>[71]DATA!Q2</f>
        <v>2</v>
      </c>
      <c r="R70" s="6">
        <f>[71]DATA!R2</f>
        <v>2</v>
      </c>
      <c r="S70" s="6">
        <f>[71]DATA!S2</f>
        <v>2</v>
      </c>
      <c r="T70" s="6">
        <f>[71]DATA!T2</f>
        <v>2</v>
      </c>
      <c r="U70" s="6">
        <f>[71]DATA!U2</f>
        <v>2</v>
      </c>
      <c r="V70" s="6">
        <f>[71]DATA!V2</f>
        <v>1</v>
      </c>
      <c r="W70" s="6">
        <f>[71]DATA!W2</f>
        <v>1</v>
      </c>
      <c r="X70" s="6">
        <f>[71]DATA!X2</f>
        <v>2</v>
      </c>
      <c r="Y70" s="6">
        <f>[71]DATA!Y2</f>
        <v>2</v>
      </c>
      <c r="Z70" s="6">
        <f>[71]DATA!Z2</f>
        <v>3</v>
      </c>
      <c r="AA70" s="6">
        <f>[71]DATA!AA2</f>
        <v>2</v>
      </c>
      <c r="AB70" s="6">
        <f>[71]DATA!AB2</f>
        <v>1</v>
      </c>
      <c r="AC70" s="6">
        <f>[71]DATA!AC2</f>
        <v>2</v>
      </c>
      <c r="AD70" s="6" t="str">
        <f>[71]DATA!AD2</f>
        <v>Cyclical</v>
      </c>
      <c r="AE70" s="6" t="str">
        <f>[71]DATA!AE2</f>
        <v>Good</v>
      </c>
      <c r="AF70" s="6" t="str">
        <f>[71]DATA!AF2</f>
        <v>SPAIN</v>
      </c>
      <c r="AG70" s="6" t="str">
        <f>[71]DATA!AG2</f>
        <v>Health Care</v>
      </c>
      <c r="AH70" s="6" t="str">
        <f>[71]DATA!AH2</f>
        <v>Pharmaceuticals</v>
      </c>
      <c r="AI70" s="6" t="str">
        <f>[71]DATA!AI2</f>
        <v>Pharmaceuticals, Biotechnology</v>
      </c>
      <c r="AJ70" s="6" t="str">
        <f>[71]DATA!AJ2</f>
        <v>Good</v>
      </c>
      <c r="AK70" s="6" t="str">
        <f>[71]DATA!AK2</f>
        <v>Medium</v>
      </c>
      <c r="AL70" s="6" t="str">
        <f>[71]DATA!AL2</f>
        <v>Intangible Assets/Patents</v>
      </c>
      <c r="AM70" s="6">
        <f>[71]DATA!AM2</f>
        <v>0</v>
      </c>
      <c r="AN70" s="6">
        <f>[71]DATA!AN2</f>
        <v>0</v>
      </c>
      <c r="AO70" s="6" t="str">
        <f>[71]DATA!AO2</f>
        <v>Narrow</v>
      </c>
      <c r="AP70" s="6" t="str">
        <f>[71]DATA!AP2</f>
        <v>Widing</v>
      </c>
      <c r="AQ70" s="6" t="str">
        <f>[71]DATA!AQ2</f>
        <v>Yes</v>
      </c>
      <c r="AR70" s="6">
        <f>[71]DATA!AR2</f>
        <v>3.3</v>
      </c>
      <c r="AS70" s="6">
        <f>[71]DATA!AS2</f>
        <v>30</v>
      </c>
      <c r="AT70" s="6">
        <f>[71]DATA!AT2</f>
        <v>65</v>
      </c>
      <c r="AU70" s="6">
        <f>[71]DATA!AU2</f>
        <v>80</v>
      </c>
      <c r="AV70" s="6" t="str">
        <f>[71]DATA!AV2</f>
        <v>Strategical</v>
      </c>
      <c r="AW70" s="28">
        <f>[71]DATA!AW2</f>
        <v>50</v>
      </c>
      <c r="AX70" s="28">
        <f>[71]DATA!AX2</f>
        <v>43.333333333333336</v>
      </c>
      <c r="AY70" s="28">
        <f>[71]DATA!AY2</f>
        <v>80</v>
      </c>
      <c r="AZ70" s="6">
        <f>[71]DATA!AZ2</f>
        <v>3</v>
      </c>
      <c r="BA70" s="7" t="str">
        <f>[71]DATA!BA2</f>
        <v xml:space="preserve">Compañía farmaceútica española bien gestionada y controlada por la familia López-Belmonte. Tienen tres líneas de negocio: 1. Especialidades farmaceuticas (prescripción 40%, heparinas 30% y HBPM 30%), 2. Fabricación a terceros y 3. ISM (tecnología de liberación lenta). La compañía se encuentra en un momento clave de su equity story porque la división ISM va a empezar a ofrecer resultados. Creemos que los márgenes se van a ampliar de forma estructural y que existen vías de crecimiento sostenido a largo plazo con esta innovadora tecnología. Estimamos que la compañía va a conseguir 180-200M de beneficio/FCF para 2023-24 y valorando a x20 por calidad y crecimiento llegamos a un rango de valoración de 3.6-4B, que se corresponde con 65-75 euros por acción. Estas estimaciones no incluyen crecimientos por ISM, con lo cual el upside posible es superior a 75 y lo situamos en 80 (de forma conservadora en nuestra opinión). </v>
      </c>
      <c r="BB70" s="8">
        <f>[71]DATA!BB2</f>
        <v>0</v>
      </c>
      <c r="BC70" s="8">
        <f>[71]DATA!BC2</f>
        <v>0</v>
      </c>
      <c r="BD70" s="10">
        <f>[71]DATA!BD2</f>
        <v>44517</v>
      </c>
      <c r="BE70" s="15">
        <f>[71]DATA!BE2</f>
        <v>0</v>
      </c>
    </row>
    <row r="71" spans="1:57" ht="17.100000000000001" customHeight="1" x14ac:dyDescent="0.3">
      <c r="A71" s="2" t="s">
        <v>124</v>
      </c>
      <c r="B71" s="2" t="str">
        <f>[72]DATA!B2</f>
        <v>Sanofi</v>
      </c>
      <c r="C71" s="3">
        <f>[72]DATA!C2</f>
        <v>1.0754590304320293E-2</v>
      </c>
      <c r="D71" s="3">
        <f>[72]DATA!D2</f>
        <v>0.32021075874516319</v>
      </c>
      <c r="E71" s="3">
        <f>[72]DATA!E2</f>
        <v>0.26306150238015719</v>
      </c>
      <c r="F71" s="3">
        <f>[72]DATA!F2</f>
        <v>0.10415507151814947</v>
      </c>
      <c r="G71" s="3">
        <f>[72]DATA!G2</f>
        <v>0.14210196392776622</v>
      </c>
      <c r="H71" s="3">
        <f>[72]DATA!H2</f>
        <v>1.5447101549619488E-2</v>
      </c>
      <c r="I71" s="16">
        <f>[72]DATA!I2</f>
        <v>0.81187946826191992</v>
      </c>
      <c r="J71" s="3">
        <f>[72]DATA!J2</f>
        <v>4.8328828708287697E-2</v>
      </c>
      <c r="K71" s="3">
        <f>[72]DATA!K2</f>
        <v>0.29837906828334398</v>
      </c>
      <c r="L71" s="3">
        <f>[72]DATA!L2</f>
        <v>0.27786973960654487</v>
      </c>
      <c r="M71" s="4">
        <f>[72]DATA!M2</f>
        <v>0.10984019126714484</v>
      </c>
      <c r="N71" s="5">
        <f>[72]DATA!N2</f>
        <v>0.14461252874518604</v>
      </c>
      <c r="O71" s="4">
        <f>[72]DATA!O2</f>
        <v>1.3616784771432541E-2</v>
      </c>
      <c r="P71" s="16">
        <f>[72]DATA!P2</f>
        <v>0.89306185302421082</v>
      </c>
      <c r="Q71" s="6">
        <f>[72]DATA!Q2</f>
        <v>3</v>
      </c>
      <c r="R71" s="6">
        <f>[72]DATA!R2</f>
        <v>1</v>
      </c>
      <c r="S71" s="6">
        <f>[72]DATA!S2</f>
        <v>3</v>
      </c>
      <c r="T71" s="6">
        <f>[72]DATA!T2</f>
        <v>3</v>
      </c>
      <c r="U71" s="6">
        <f>[72]DATA!U2</f>
        <v>1</v>
      </c>
      <c r="V71" s="6">
        <f>[72]DATA!V2</f>
        <v>2</v>
      </c>
      <c r="W71" s="6">
        <f>[72]DATA!W2</f>
        <v>2</v>
      </c>
      <c r="X71" s="6">
        <f>[72]DATA!X2</f>
        <v>3</v>
      </c>
      <c r="Y71" s="6">
        <f>[72]DATA!Y2</f>
        <v>2</v>
      </c>
      <c r="Z71" s="6">
        <f>[72]DATA!Z2</f>
        <v>3</v>
      </c>
      <c r="AA71" s="6">
        <f>[72]DATA!AA2</f>
        <v>3</v>
      </c>
      <c r="AB71" s="6">
        <f>[72]DATA!AB2</f>
        <v>2</v>
      </c>
      <c r="AC71" s="6">
        <f>[72]DATA!AC2</f>
        <v>2</v>
      </c>
      <c r="AD71" s="6" t="str">
        <f>[72]DATA!AD2</f>
        <v>Stalwart</v>
      </c>
      <c r="AE71" s="6" t="str">
        <f>[72]DATA!AE2</f>
        <v>Good</v>
      </c>
      <c r="AF71" s="6" t="str">
        <f>[72]DATA!AF2</f>
        <v>FRANCE</v>
      </c>
      <c r="AG71" s="6" t="str">
        <f>[72]DATA!AG2</f>
        <v>Health Care</v>
      </c>
      <c r="AH71" s="6" t="str">
        <f>[72]DATA!AH2</f>
        <v>Pharmaceuticals</v>
      </c>
      <c r="AI71" s="6" t="str">
        <f>[72]DATA!AI2</f>
        <v>Pharmaceuticals, Biotechnology</v>
      </c>
      <c r="AJ71" s="6" t="str">
        <f>[72]DATA!AJ2</f>
        <v>Strongest</v>
      </c>
      <c r="AK71" s="6" t="str">
        <f>[72]DATA!AK2</f>
        <v>Low</v>
      </c>
      <c r="AL71" s="6" t="str">
        <f>[72]DATA!AL2</f>
        <v>Intangible Assets/Patents</v>
      </c>
      <c r="AM71" s="6" t="str">
        <f>[72]DATA!AM2</f>
        <v>Economies of Scale</v>
      </c>
      <c r="AN71" s="6">
        <f>[72]DATA!AN2</f>
        <v>0</v>
      </c>
      <c r="AO71" s="6" t="str">
        <f>[72]DATA!AO2</f>
        <v>Narrow</v>
      </c>
      <c r="AP71" s="6" t="str">
        <f>[72]DATA!AP2</f>
        <v>Static</v>
      </c>
      <c r="AQ71" s="6" t="str">
        <f>[72]DATA!AQ2</f>
        <v>No</v>
      </c>
      <c r="AR71" s="6">
        <f>[72]DATA!AR2</f>
        <v>3</v>
      </c>
      <c r="AS71" s="6">
        <f>[72]DATA!AS2</f>
        <v>19</v>
      </c>
      <c r="AT71" s="6">
        <f>[72]DATA!AT2</f>
        <v>125</v>
      </c>
      <c r="AU71" s="6">
        <f>[72]DATA!AU2</f>
        <v>140</v>
      </c>
      <c r="AV71" s="6" t="str">
        <f>[72]DATA!AV2</f>
        <v>Tactical</v>
      </c>
      <c r="AW71" s="28">
        <f>[72]DATA!AW2</f>
        <v>62.5</v>
      </c>
      <c r="AX71" s="28">
        <f>[72]DATA!AX2</f>
        <v>41.666666666666664</v>
      </c>
      <c r="AY71" s="28">
        <f>[72]DATA!AY2</f>
        <v>125</v>
      </c>
      <c r="AZ71" s="6">
        <f>[72]DATA!AZ2</f>
        <v>1</v>
      </c>
      <c r="BA71" s="7" t="str">
        <f>[72]DATA!BA2</f>
        <v>Estimamos que la compañía consiga unos 10-11B en FCF para 2025 porque va a ampliar márgenes netos por encima del 20% gracias a nuevos productos. Valorando a x16 sin prima por calidad o crecimiento obtenemos un rango de valoración de 160-176B (125-140 EUR/acción). La noticia del 11 Agosto de 2022 sobre una investigacion por parte de la FDA (Feb 23) para su Zantac, parece que puede suponer una multa entre 10 y 40Bn, según ha avanzado el mes parece que en todo caso iría a la zona de los 10Bn. Están involucrados también GSK y Haleon pero en el peor de los escenarios se podría considerar que Sanofi hace los números de 2024 descontando un año por la multa, lo que serían 9-10Bn FCF y por lo tanto 115-125 EUR/acción.</v>
      </c>
      <c r="BB71" s="8">
        <f>[72]DATA!BB2</f>
        <v>0</v>
      </c>
      <c r="BC71" s="8">
        <f>[72]DATA!BC2</f>
        <v>0</v>
      </c>
      <c r="BD71" s="10">
        <f>[72]DATA!BD2</f>
        <v>44803</v>
      </c>
      <c r="BE71" s="15">
        <f>[72]DATA!BE2</f>
        <v>8.3000000000000007</v>
      </c>
    </row>
    <row r="72" spans="1:57" ht="17.100000000000001" customHeight="1" x14ac:dyDescent="0.3">
      <c r="A72" s="2" t="s">
        <v>140</v>
      </c>
      <c r="B72" s="2" t="str">
        <f>[73]DATA!B2</f>
        <v>S&amp;T AG</v>
      </c>
      <c r="C72" s="3">
        <f>[73]DATA!C2</f>
        <v>0.18012409670260404</v>
      </c>
      <c r="D72" s="3">
        <f>[73]DATA!D2</f>
        <v>7.1032267679405237E-2</v>
      </c>
      <c r="E72" s="3" t="e">
        <f>[73]DATA!E2</f>
        <v>#VALUE!</v>
      </c>
      <c r="F72" s="3" t="e">
        <f>[73]DATA!F2</f>
        <v>#VALUE!</v>
      </c>
      <c r="G72" s="3" t="e">
        <f>[73]DATA!G2</f>
        <v>#VALUE!</v>
      </c>
      <c r="H72" s="3" t="e">
        <f>[73]DATA!H2</f>
        <v>#VALUE!</v>
      </c>
      <c r="I72" s="16" t="e">
        <f>[73]DATA!I2</f>
        <v>#VALUE!</v>
      </c>
      <c r="J72" s="3">
        <f>[73]DATA!J2</f>
        <v>6.9452280993685056E-2</v>
      </c>
      <c r="K72" s="3" t="str">
        <f>[73]DATA!K2</f>
        <v/>
      </c>
      <c r="L72" s="3" t="e">
        <f>[73]DATA!L2</f>
        <v>#VALUE!</v>
      </c>
      <c r="M72" s="4" t="e">
        <f>[73]DATA!M2</f>
        <v>#VALUE!</v>
      </c>
      <c r="N72" s="5" t="e">
        <f>[73]DATA!N2</f>
        <v>#VALUE!</v>
      </c>
      <c r="O72" s="4" t="e">
        <f>[73]DATA!O2</f>
        <v>#VALUE!</v>
      </c>
      <c r="P72" s="16" t="e">
        <f>[73]DATA!P2</f>
        <v>#VALUE!</v>
      </c>
      <c r="Q72" s="6">
        <f>[73]DATA!Q2</f>
        <v>2</v>
      </c>
      <c r="R72" s="6">
        <f>[73]DATA!R2</f>
        <v>2</v>
      </c>
      <c r="S72" s="6">
        <f>[73]DATA!S2</f>
        <v>1</v>
      </c>
      <c r="T72" s="6">
        <f>[73]DATA!T2</f>
        <v>2</v>
      </c>
      <c r="U72" s="6">
        <f>[73]DATA!U2</f>
        <v>3</v>
      </c>
      <c r="V72" s="6">
        <f>[73]DATA!V2</f>
        <v>1</v>
      </c>
      <c r="W72" s="6">
        <f>[73]DATA!W2</f>
        <v>2</v>
      </c>
      <c r="X72" s="6">
        <f>[73]DATA!X2</f>
        <v>2</v>
      </c>
      <c r="Y72" s="6">
        <f>[73]DATA!Y2</f>
        <v>1</v>
      </c>
      <c r="Z72" s="6">
        <f>[73]DATA!Z2</f>
        <v>2</v>
      </c>
      <c r="AA72" s="6">
        <f>[73]DATA!AA2</f>
        <v>2</v>
      </c>
      <c r="AB72" s="6">
        <f>[73]DATA!AB2</f>
        <v>2</v>
      </c>
      <c r="AC72" s="6">
        <f>[73]DATA!AC2</f>
        <v>2</v>
      </c>
      <c r="AD72" s="6" t="str">
        <f>[73]DATA!AD2</f>
        <v>Slow Grower</v>
      </c>
      <c r="AE72" s="6" t="str">
        <f>[73]DATA!AE2</f>
        <v>Good</v>
      </c>
      <c r="AF72" s="6" t="str">
        <f>[73]DATA!AF2</f>
        <v>AUSTRIA</v>
      </c>
      <c r="AG72" s="6" t="str">
        <f>[73]DATA!AG2</f>
        <v>Information Technology</v>
      </c>
      <c r="AH72" s="6" t="str">
        <f>[73]DATA!AH2</f>
        <v>IT Services</v>
      </c>
      <c r="AI72" s="6" t="str">
        <f>[73]DATA!AI2</f>
        <v>Software &amp; Services</v>
      </c>
      <c r="AJ72" s="6" t="str">
        <f>[73]DATA!AJ2</f>
        <v>Good</v>
      </c>
      <c r="AK72" s="6" t="str">
        <f>[73]DATA!AK2</f>
        <v>Medium</v>
      </c>
      <c r="AL72" s="6" t="str">
        <f>[73]DATA!AL2</f>
        <v>Switching Costs</v>
      </c>
      <c r="AM72" s="6">
        <f>[73]DATA!AM2</f>
        <v>0</v>
      </c>
      <c r="AN72" s="6">
        <f>[73]DATA!AN2</f>
        <v>0</v>
      </c>
      <c r="AO72" s="6" t="str">
        <f>[73]DATA!AO2</f>
        <v>Narrow</v>
      </c>
      <c r="AP72" s="6" t="str">
        <f>[73]DATA!AP2</f>
        <v>Static</v>
      </c>
      <c r="AQ72" s="6" t="str">
        <f>[73]DATA!AQ2</f>
        <v>Slow</v>
      </c>
      <c r="AR72" s="6">
        <f>[73]DATA!AR2</f>
        <v>1.2</v>
      </c>
      <c r="AS72" s="6">
        <f>[73]DATA!AS2</f>
        <v>26</v>
      </c>
      <c r="AT72" s="6">
        <f>[73]DATA!AT2</f>
        <v>24</v>
      </c>
      <c r="AU72" s="6">
        <f>[73]DATA!AU2</f>
        <v>30</v>
      </c>
      <c r="AV72" s="6" t="str">
        <f>[73]DATA!AV2</f>
        <v>Tactical</v>
      </c>
      <c r="AW72" s="28">
        <f>[73]DATA!AW2</f>
        <v>12</v>
      </c>
      <c r="AX72" s="28">
        <f>[73]DATA!AX2</f>
        <v>8</v>
      </c>
      <c r="AY72" s="28">
        <f>[73]DATA!AY2</f>
        <v>24</v>
      </c>
      <c r="AZ72" s="6">
        <f>[73]DATA!AZ2</f>
        <v>2</v>
      </c>
      <c r="BA72" s="7" t="str">
        <f>[73]DATA!BA2</f>
        <v>Estimamos que la compañía consiga unas ventas de 1.6-1.9B para 2024. El margen neto normalizado lo ponemos en 4.5%. Por DA muy elevada el margen FCF normalizado está en niveles del 6%. Valoramos a x16 FCF (x1 ventas) sin primar alta calidad o crecimiento: 1.6-1.9B (24-29 EUR/acción).</v>
      </c>
      <c r="BB72" s="8">
        <f>[73]DATA!BB2</f>
        <v>0</v>
      </c>
      <c r="BC72" s="8">
        <f>[73]DATA!BC2</f>
        <v>0</v>
      </c>
      <c r="BD72" s="10">
        <f>[73]DATA!BD2</f>
        <v>44651</v>
      </c>
      <c r="BE72" s="15">
        <f>[73]DATA!BE2</f>
        <v>1.6</v>
      </c>
    </row>
    <row r="73" spans="1:57" ht="17.100000000000001" customHeight="1" x14ac:dyDescent="0.3">
      <c r="A73" s="2" t="s">
        <v>125</v>
      </c>
      <c r="B73" s="2" t="str">
        <f>[74]DATA!B2</f>
        <v>SAP SE</v>
      </c>
      <c r="C73" s="3">
        <f>[74]DATA!C2</f>
        <v>6.3143077323537702E-2</v>
      </c>
      <c r="D73" s="3">
        <f>[74]DATA!D2</f>
        <v>0.3199810972429914</v>
      </c>
      <c r="E73" s="3">
        <f>[74]DATA!E2</f>
        <v>0.72531743319028263</v>
      </c>
      <c r="F73" s="3">
        <f>[74]DATA!F2</f>
        <v>0.18741985711668802</v>
      </c>
      <c r="G73" s="3">
        <f>[74]DATA!G2</f>
        <v>0.21535156732240943</v>
      </c>
      <c r="H73" s="3">
        <f>[74]DATA!H2</f>
        <v>1.7285348171783448E-2</v>
      </c>
      <c r="I73" s="16">
        <f>[74]DATA!I2</f>
        <v>0.67847672536102122</v>
      </c>
      <c r="J73" s="3">
        <f>[74]DATA!J2</f>
        <v>1.8435876801521589E-2</v>
      </c>
      <c r="K73" s="3">
        <f>[74]DATA!K2</f>
        <v>0.25910494935708639</v>
      </c>
      <c r="L73" s="3">
        <f>[74]DATA!L2</f>
        <v>0.37681862269641125</v>
      </c>
      <c r="M73" s="4">
        <f>[74]DATA!M2</f>
        <v>0.119441333421174</v>
      </c>
      <c r="N73" s="5">
        <f>[74]DATA!N2</f>
        <v>9.767906164212628E-2</v>
      </c>
      <c r="O73" s="4">
        <f>[74]DATA!O2</f>
        <v>0</v>
      </c>
      <c r="P73" s="16">
        <f>[74]DATA!P2</f>
        <v>0.54255614083726089</v>
      </c>
      <c r="Q73" s="6">
        <f>[74]DATA!Q2</f>
        <v>2</v>
      </c>
      <c r="R73" s="6">
        <f>[74]DATA!R2</f>
        <v>1</v>
      </c>
      <c r="S73" s="6">
        <f>[74]DATA!S2</f>
        <v>3</v>
      </c>
      <c r="T73" s="6">
        <f>[74]DATA!T2</f>
        <v>3</v>
      </c>
      <c r="U73" s="6">
        <f>[74]DATA!U2</f>
        <v>1</v>
      </c>
      <c r="V73" s="6">
        <f>[74]DATA!V2</f>
        <v>3</v>
      </c>
      <c r="W73" s="6">
        <f>[74]DATA!W2</f>
        <v>2</v>
      </c>
      <c r="X73" s="6">
        <f>[74]DATA!X2</f>
        <v>2</v>
      </c>
      <c r="Y73" s="6">
        <f>[74]DATA!Y2</f>
        <v>2</v>
      </c>
      <c r="Z73" s="6">
        <f>[74]DATA!Z2</f>
        <v>3</v>
      </c>
      <c r="AA73" s="6">
        <f>[74]DATA!AA2</f>
        <v>3</v>
      </c>
      <c r="AB73" s="6">
        <f>[74]DATA!AB2</f>
        <v>2</v>
      </c>
      <c r="AC73" s="6">
        <f>[74]DATA!AC2</f>
        <v>2</v>
      </c>
      <c r="AD73" s="6" t="str">
        <f>[74]DATA!AD2</f>
        <v>Stalwart</v>
      </c>
      <c r="AE73" s="6" t="str">
        <f>[74]DATA!AE2</f>
        <v>Excellent</v>
      </c>
      <c r="AF73" s="6" t="str">
        <f>[74]DATA!AF2</f>
        <v>GERMANY</v>
      </c>
      <c r="AG73" s="6" t="str">
        <f>[74]DATA!AG2</f>
        <v>Information Technology</v>
      </c>
      <c r="AH73" s="6" t="str">
        <f>[74]DATA!AH2</f>
        <v>Software</v>
      </c>
      <c r="AI73" s="6" t="str">
        <f>[74]DATA!AI2</f>
        <v>Software &amp; Services</v>
      </c>
      <c r="AJ73" s="6" t="str">
        <f>[74]DATA!AJ2</f>
        <v>Strongest</v>
      </c>
      <c r="AK73" s="6" t="str">
        <f>[74]DATA!AK2</f>
        <v>Low</v>
      </c>
      <c r="AL73" s="6" t="str">
        <f>[74]DATA!AL2</f>
        <v>Switching Costs</v>
      </c>
      <c r="AM73" s="6" t="str">
        <f>[74]DATA!AM2</f>
        <v>Intangible Assets/Patents</v>
      </c>
      <c r="AN73" s="6">
        <f>[74]DATA!AN2</f>
        <v>0</v>
      </c>
      <c r="AO73" s="6" t="str">
        <f>[74]DATA!AO2</f>
        <v>Wide</v>
      </c>
      <c r="AP73" s="6" t="str">
        <f>[74]DATA!AP2</f>
        <v>Static</v>
      </c>
      <c r="AQ73" s="6" t="str">
        <f>[74]DATA!AQ2</f>
        <v>Slow</v>
      </c>
      <c r="AR73" s="6">
        <f>[74]DATA!AR2</f>
        <v>4.4000000000000004</v>
      </c>
      <c r="AS73" s="6">
        <f>[74]DATA!AS2</f>
        <v>22</v>
      </c>
      <c r="AT73" s="6">
        <f>[74]DATA!AT2</f>
        <v>110</v>
      </c>
      <c r="AU73" s="6">
        <f>[74]DATA!AU2</f>
        <v>145</v>
      </c>
      <c r="AV73" s="6" t="str">
        <f>[74]DATA!AV2</f>
        <v>Strategical</v>
      </c>
      <c r="AW73" s="28">
        <f>[74]DATA!AW2</f>
        <v>84.615384615384613</v>
      </c>
      <c r="AX73" s="28">
        <f>[74]DATA!AX2</f>
        <v>73.333333333333329</v>
      </c>
      <c r="AY73" s="28">
        <f>[74]DATA!AY2</f>
        <v>145</v>
      </c>
      <c r="AZ73" s="6">
        <f>[74]DATA!AZ2</f>
        <v>3</v>
      </c>
      <c r="BA73" s="7" t="str">
        <f>[74]DATA!BA2</f>
        <v>Compañía de Software líder del sector de mucha calidad pero sin crecimiento. Por eso lo valoramos con un multiplo de 22. Con unas ventas normalizadas en 2023 de 31K y un margen de 20% alcanzamos un net income de 6,2K. La empresa tiene un cash conversion historico entorno al 1 por lo que sería ese su FCF que menos la deuda y entre las acciones nos daría una valoración entre 118 y 98</v>
      </c>
      <c r="BB73" s="8">
        <f>[74]DATA!BB2</f>
        <v>0</v>
      </c>
      <c r="BC73" s="8">
        <f>[74]DATA!BC2</f>
        <v>0</v>
      </c>
      <c r="BD73" s="10">
        <f>[74]DATA!BD2</f>
        <v>44624</v>
      </c>
      <c r="BE73" s="15">
        <f>[74]DATA!BE2</f>
        <v>5.8</v>
      </c>
    </row>
    <row r="74" spans="1:57" ht="17.100000000000001" customHeight="1" x14ac:dyDescent="0.3">
      <c r="A74" s="2" t="s">
        <v>126</v>
      </c>
      <c r="B74" s="2" t="str">
        <f>[75]DATA!B2</f>
        <v>Siemens Gamesa Renewable Energy SA</v>
      </c>
      <c r="C74" s="3" t="e">
        <f>[75]DATA!C2</f>
        <v>#VALUE!</v>
      </c>
      <c r="D74" s="3">
        <f>[75]DATA!D2</f>
        <v>0.11108725108641483</v>
      </c>
      <c r="E74" s="3">
        <f>[75]DATA!E2</f>
        <v>0.21561125498563932</v>
      </c>
      <c r="F74" s="3">
        <f>[75]DATA!F2</f>
        <v>5.4170661766280916E-2</v>
      </c>
      <c r="G74" s="3">
        <f>[75]DATA!G2</f>
        <v>-3.2449557671628661E-3</v>
      </c>
      <c r="H74" s="3">
        <f>[75]DATA!H2</f>
        <v>5.4310597323486698E-3</v>
      </c>
      <c r="I74" s="16" t="e">
        <f>[75]DATA!I2</f>
        <v>#VALUE!</v>
      </c>
      <c r="J74" s="3">
        <f>[75]DATA!J2</f>
        <v>7.5355188312310473E-2</v>
      </c>
      <c r="K74" s="3">
        <f>[75]DATA!K2</f>
        <v>6.4897314307825471E-2</v>
      </c>
      <c r="L74" s="3">
        <f>[75]DATA!L2</f>
        <v>-6.7094594594600636</v>
      </c>
      <c r="M74" s="4">
        <f>[75]DATA!M2</f>
        <v>-2.0505932604987828E-2</v>
      </c>
      <c r="N74" s="5">
        <f>[75]DATA!N2</f>
        <v>1.5866898551652502E-2</v>
      </c>
      <c r="O74" s="4">
        <f>[75]DATA!O2</f>
        <v>1.4184352644994385E-2</v>
      </c>
      <c r="P74" s="16">
        <f>[75]DATA!P2</f>
        <v>0.28759419229961403</v>
      </c>
      <c r="Q74" s="6">
        <f>[75]DATA!Q2</f>
        <v>2</v>
      </c>
      <c r="R74" s="6">
        <f>[75]DATA!R2</f>
        <v>2</v>
      </c>
      <c r="S74" s="6">
        <f>[75]DATA!S2</f>
        <v>1</v>
      </c>
      <c r="T74" s="6">
        <f>[75]DATA!T2</f>
        <v>0</v>
      </c>
      <c r="U74" s="6">
        <f>[75]DATA!U2</f>
        <v>1</v>
      </c>
      <c r="V74" s="6">
        <f>[75]DATA!V2</f>
        <v>3</v>
      </c>
      <c r="W74" s="6">
        <f>[75]DATA!W2</f>
        <v>2</v>
      </c>
      <c r="X74" s="6">
        <f>[75]DATA!X2</f>
        <v>1</v>
      </c>
      <c r="Y74" s="6">
        <f>[75]DATA!Y2</f>
        <v>2</v>
      </c>
      <c r="Z74" s="6">
        <f>[75]DATA!Z2</f>
        <v>2</v>
      </c>
      <c r="AA74" s="6">
        <f>[75]DATA!AA2</f>
        <v>1</v>
      </c>
      <c r="AB74" s="6">
        <f>[75]DATA!AB2</f>
        <v>3</v>
      </c>
      <c r="AC74" s="6">
        <f>[75]DATA!AC2</f>
        <v>0</v>
      </c>
      <c r="AD74" s="6" t="str">
        <f>[75]DATA!AD2</f>
        <v>Stalwart</v>
      </c>
      <c r="AE74" s="6" t="str">
        <f>[75]DATA!AE2</f>
        <v>Regular</v>
      </c>
      <c r="AF74" s="6" t="str">
        <f>[75]DATA!AF2</f>
        <v>SPAIN</v>
      </c>
      <c r="AG74" s="6" t="str">
        <f>[75]DATA!AG2</f>
        <v>Industrials</v>
      </c>
      <c r="AH74" s="6" t="str">
        <f>[75]DATA!AH2</f>
        <v>Electrical Equipment</v>
      </c>
      <c r="AI74" s="6" t="str">
        <f>[75]DATA!AI2</f>
        <v>Capital Goods</v>
      </c>
      <c r="AJ74" s="6" t="str">
        <f>[75]DATA!AJ2</f>
        <v>Strongest</v>
      </c>
      <c r="AK74" s="6" t="str">
        <f>[75]DATA!AK2</f>
        <v>Medium</v>
      </c>
      <c r="AL74" s="6" t="str">
        <f>[75]DATA!AL2</f>
        <v>Economies of Scale</v>
      </c>
      <c r="AM74" s="6" t="str">
        <f>[75]DATA!AM2</f>
        <v>Intangible Assets/Brands</v>
      </c>
      <c r="AN74" s="6">
        <f>[75]DATA!AN2</f>
        <v>0</v>
      </c>
      <c r="AO74" s="6" t="str">
        <f>[75]DATA!AO2</f>
        <v>Narrow</v>
      </c>
      <c r="AP74" s="6" t="str">
        <f>[75]DATA!AP2</f>
        <v>Narrowing</v>
      </c>
      <c r="AQ74" s="6" t="str">
        <f>[75]DATA!AQ2</f>
        <v>Yes</v>
      </c>
      <c r="AR74" s="6">
        <f>[75]DATA!AR2</f>
        <v>6</v>
      </c>
      <c r="AS74" s="6">
        <f>[75]DATA!AS2</f>
        <v>16</v>
      </c>
      <c r="AT74" s="6">
        <f>[75]DATA!AT2</f>
        <v>11.7</v>
      </c>
      <c r="AU74" s="6">
        <f>[75]DATA!AU2</f>
        <v>16.3</v>
      </c>
      <c r="AV74" s="6" t="str">
        <f>[75]DATA!AV2</f>
        <v>Tactical</v>
      </c>
      <c r="AW74" s="28">
        <f>[75]DATA!AW2</f>
        <v>5.85</v>
      </c>
      <c r="AX74" s="28">
        <f>[75]DATA!AX2</f>
        <v>3.9</v>
      </c>
      <c r="AY74" s="28">
        <f>[75]DATA!AY2</f>
        <v>11.7</v>
      </c>
      <c r="AZ74" s="6">
        <f>[75]DATA!AZ2</f>
        <v>1</v>
      </c>
      <c r="BA74" s="7" t="str">
        <f>[75]DATA!BA2</f>
        <v xml:space="preserve">Gamesa diseña y fabrica equipos de energías renovables. La empresa ofrece aerogeneradores, multiplicadores de turbina, equipos offgrid y otros equipos relacionados, así como servicios de mantenimiento y reacondicionamiento. Siemens Gamesa Renewable Energy presta servicios a la gestión de instalaciones industriales, a la industria del automóvil y al desarrollo de nuevas tecnologías en todo el mundo. Con unas ventas normalizadas de 11.500 y uyn margen del 4% (media histrorica) la empresa genera un beneficio neto de 460 que con su cash conversion de 170% llegamos a un FCF de 782 y una valoracion de entorno a 12 y 16. </v>
      </c>
      <c r="BB74" s="8">
        <f>[75]DATA!BB2</f>
        <v>0</v>
      </c>
      <c r="BC74" s="8">
        <f>[75]DATA!BC2</f>
        <v>0</v>
      </c>
      <c r="BD74" s="10">
        <f>[75]DATA!BD2</f>
        <v>44603</v>
      </c>
      <c r="BE74" s="15">
        <f>[75]DATA!BE2</f>
        <v>0</v>
      </c>
    </row>
    <row r="75" spans="1:57" ht="17.100000000000001" customHeight="1" x14ac:dyDescent="0.3">
      <c r="A75" s="2" t="s">
        <v>127</v>
      </c>
      <c r="B75" s="2" t="str">
        <f>[76]DATA!B2</f>
        <v>S&amp;P Global Inc</v>
      </c>
      <c r="C75" s="3">
        <f>[76]DATA!C2</f>
        <v>7.6912239952528799E-2</v>
      </c>
      <c r="D75" s="3">
        <f>[76]DATA!D2</f>
        <v>0.46184772179896882</v>
      </c>
      <c r="E75" s="3">
        <f>[76]DATA!E2</f>
        <v>21.165358886644402</v>
      </c>
      <c r="F75" s="3">
        <f>[76]DATA!F2</f>
        <v>0.92116440498553576</v>
      </c>
      <c r="G75" s="3">
        <f>[76]DATA!G2</f>
        <v>7.7117761626491671E-2</v>
      </c>
      <c r="H75" s="3">
        <f>[76]DATA!H2</f>
        <v>4.5501547631059333E-2</v>
      </c>
      <c r="I75" s="16">
        <f>[76]DATA!I2</f>
        <v>0.15320917173303106</v>
      </c>
      <c r="J75" s="3">
        <f>[76]DATA!J2</f>
        <v>0.11488847084117171</v>
      </c>
      <c r="K75" s="3">
        <f>[76]DATA!K2</f>
        <v>0.57794414024895391</v>
      </c>
      <c r="L75" s="3">
        <f>[76]DATA!L2</f>
        <v>20.06786844484629</v>
      </c>
      <c r="M75" s="4">
        <f>[76]DATA!M2</f>
        <v>1.2051481318084636</v>
      </c>
      <c r="N75" s="5">
        <f>[76]DATA!N2</f>
        <v>-0.15677083333333333</v>
      </c>
      <c r="O75" s="4">
        <f>[76]DATA!O2</f>
        <v>2.5308379413015739E-2</v>
      </c>
      <c r="P75" s="16">
        <f>[76]DATA!P2</f>
        <v>-0.37662642778515443</v>
      </c>
      <c r="Q75" s="6">
        <f>[76]DATA!Q2</f>
        <v>3</v>
      </c>
      <c r="R75" s="6">
        <f>[76]DATA!R2</f>
        <v>2</v>
      </c>
      <c r="S75" s="6">
        <f>[76]DATA!S2</f>
        <v>3</v>
      </c>
      <c r="T75" s="6">
        <f>[76]DATA!T2</f>
        <v>3</v>
      </c>
      <c r="U75" s="6">
        <f>[76]DATA!U2</f>
        <v>3</v>
      </c>
      <c r="V75" s="6">
        <f>[76]DATA!V2</f>
        <v>3</v>
      </c>
      <c r="W75" s="6">
        <f>[76]DATA!W2</f>
        <v>3</v>
      </c>
      <c r="X75" s="6">
        <f>[76]DATA!X2</f>
        <v>3</v>
      </c>
      <c r="Y75" s="6">
        <f>[76]DATA!Y2</f>
        <v>2</v>
      </c>
      <c r="Z75" s="6">
        <f>[76]DATA!Z2</f>
        <v>3</v>
      </c>
      <c r="AA75" s="6">
        <f>[76]DATA!AA2</f>
        <v>3</v>
      </c>
      <c r="AB75" s="6">
        <f>[76]DATA!AB2</f>
        <v>3</v>
      </c>
      <c r="AC75" s="6">
        <f>[76]DATA!AC2</f>
        <v>3</v>
      </c>
      <c r="AD75" s="6" t="str">
        <f>[76]DATA!AD2</f>
        <v>Stalwart</v>
      </c>
      <c r="AE75" s="6" t="str">
        <f>[76]DATA!AE2</f>
        <v>Excellent</v>
      </c>
      <c r="AF75" s="6" t="str">
        <f>[76]DATA!AF2</f>
        <v>UNITED STATES</v>
      </c>
      <c r="AG75" s="6" t="str">
        <f>[76]DATA!AG2</f>
        <v>Financials</v>
      </c>
      <c r="AH75" s="6" t="str">
        <f>[76]DATA!AH2</f>
        <v>Capital Markets</v>
      </c>
      <c r="AI75" s="6" t="str">
        <f>[76]DATA!AI2</f>
        <v>Diversified Financials</v>
      </c>
      <c r="AJ75" s="6" t="str">
        <f>[76]DATA!AJ2</f>
        <v>Strongest</v>
      </c>
      <c r="AK75" s="6" t="str">
        <f>[76]DATA!AK2</f>
        <v>Low</v>
      </c>
      <c r="AL75" s="6" t="str">
        <f>[76]DATA!AL2</f>
        <v>Intangible Assets/Licences</v>
      </c>
      <c r="AM75" s="6" t="str">
        <f>[76]DATA!AM2</f>
        <v>Intangible Assets/Brands</v>
      </c>
      <c r="AN75" s="6" t="str">
        <f>[76]DATA!AN2</f>
        <v>Unique Assets</v>
      </c>
      <c r="AO75" s="6" t="str">
        <f>[76]DATA!AO2</f>
        <v>Wide</v>
      </c>
      <c r="AP75" s="6" t="str">
        <f>[76]DATA!AP2</f>
        <v>Widing</v>
      </c>
      <c r="AQ75" s="6" t="str">
        <f>[76]DATA!AQ2</f>
        <v>Yes</v>
      </c>
      <c r="AR75" s="6">
        <f>[76]DATA!AR2</f>
        <v>13</v>
      </c>
      <c r="AS75" s="6">
        <f>[76]DATA!AS2</f>
        <v>33</v>
      </c>
      <c r="AT75" s="6">
        <f>[76]DATA!AT2</f>
        <v>410</v>
      </c>
      <c r="AU75" s="6">
        <f>[76]DATA!AU2</f>
        <v>470</v>
      </c>
      <c r="AV75" s="6" t="str">
        <f>[76]DATA!AV2</f>
        <v>Strategical</v>
      </c>
      <c r="AW75" s="28">
        <f>[76]DATA!AW2</f>
        <v>315.38461538461536</v>
      </c>
      <c r="AX75" s="28">
        <f>[76]DATA!AX2</f>
        <v>273.33333333333331</v>
      </c>
      <c r="AY75" s="28">
        <f>[76]DATA!AY2</f>
        <v>470</v>
      </c>
      <c r="AZ75" s="6">
        <f>[76]DATA!AZ2</f>
        <v>1</v>
      </c>
      <c r="BA75" s="7" t="str">
        <f>[76]DATA!BA2</f>
        <v>Nuestras estimaciones para 2023 es que la compañía consiga ventas 9B, margen neto 40%, FCF conversion 120% y valoramos a x25 FCF por altísima calidad para llegar a una valoración de 100-115B (410-470 USD/share).</v>
      </c>
      <c r="BB75" s="8">
        <f>[76]DATA!BB2</f>
        <v>0</v>
      </c>
      <c r="BC75" s="8">
        <f>[76]DATA!BC2</f>
        <v>0</v>
      </c>
      <c r="BD75" s="10">
        <f>[76]DATA!BD2</f>
        <v>44620</v>
      </c>
      <c r="BE75" s="15">
        <f>[76]DATA!BE2</f>
        <v>12.2</v>
      </c>
    </row>
    <row r="76" spans="1:57" ht="17.100000000000001" customHeight="1" x14ac:dyDescent="0.3">
      <c r="A76" s="2" t="s">
        <v>128</v>
      </c>
      <c r="B76" s="2" t="str">
        <f>[77]DATA!B2</f>
        <v>Starbucks Corp</v>
      </c>
      <c r="C76" s="3">
        <f>[78]DATA!C2</f>
        <v>9.4587835396302361E-2</v>
      </c>
      <c r="D76" s="3">
        <f>[78]DATA!D2</f>
        <v>0.23316392351809978</v>
      </c>
      <c r="E76" s="3">
        <f>[78]DATA!E2</f>
        <v>0.92152964684772853</v>
      </c>
      <c r="F76" s="3">
        <f>[78]DATA!F2</f>
        <v>0.59768078089743681</v>
      </c>
      <c r="G76" s="3">
        <f>[78]DATA!G2</f>
        <v>0.18919409911859969</v>
      </c>
      <c r="H76" s="3">
        <f>[78]DATA!H2</f>
        <v>0</v>
      </c>
      <c r="I76" s="16">
        <f>[78]DATA!I2</f>
        <v>0.69759145268807399</v>
      </c>
      <c r="J76" s="3">
        <f>[78]DATA!J2</f>
        <v>0.23567480227910531</v>
      </c>
      <c r="K76" s="3">
        <f>[78]DATA!K2</f>
        <v>0.28785709861461911</v>
      </c>
      <c r="L76" s="3">
        <f>[78]DATA!L2</f>
        <v>0.65812842384370973</v>
      </c>
      <c r="M76" s="4">
        <f>[78]DATA!M2</f>
        <v>0.45079544578375164</v>
      </c>
      <c r="N76" s="5">
        <f>[78]DATA!N2</f>
        <v>0.61291777465876263</v>
      </c>
      <c r="O76" s="4">
        <f>[78]DATA!O2</f>
        <v>0</v>
      </c>
      <c r="P76" s="16">
        <f>[78]DATA!P2</f>
        <v>2.0306743332576245</v>
      </c>
      <c r="Q76" s="6">
        <f>[78]DATA!Q2</f>
        <v>3</v>
      </c>
      <c r="R76" s="6">
        <f>[78]DATA!R2</f>
        <v>2</v>
      </c>
      <c r="S76" s="6">
        <f>[78]DATA!S2</f>
        <v>2</v>
      </c>
      <c r="T76" s="6">
        <f>[78]DATA!T2</f>
        <v>2</v>
      </c>
      <c r="U76" s="6">
        <f>[78]DATA!U2</f>
        <v>1</v>
      </c>
      <c r="V76" s="6">
        <f>[78]DATA!V2</f>
        <v>3</v>
      </c>
      <c r="W76" s="6">
        <f>[78]DATA!W2</f>
        <v>2</v>
      </c>
      <c r="X76" s="6">
        <f>[78]DATA!X2</f>
        <v>3</v>
      </c>
      <c r="Y76" s="6">
        <f>[78]DATA!Y2</f>
        <v>1</v>
      </c>
      <c r="Z76" s="6">
        <f>[78]DATA!Z2</f>
        <v>2</v>
      </c>
      <c r="AA76" s="6">
        <f>[78]DATA!AA2</f>
        <v>2</v>
      </c>
      <c r="AB76" s="6">
        <f>[78]DATA!AB2</f>
        <v>3</v>
      </c>
      <c r="AC76" s="6">
        <f>[78]DATA!AC2</f>
        <v>2</v>
      </c>
      <c r="AD76" s="6" t="str">
        <f>[78]DATA!AD2</f>
        <v>Fast Grower</v>
      </c>
      <c r="AE76" s="6" t="str">
        <f>[78]DATA!AE2</f>
        <v>Good</v>
      </c>
      <c r="AF76" s="6" t="str">
        <f>[78]DATA!AF2</f>
        <v>UNITED STATES</v>
      </c>
      <c r="AG76" s="6" t="str">
        <f>[78]DATA!AG2</f>
        <v>Consumer Discretionary</v>
      </c>
      <c r="AH76" s="6" t="str">
        <f>[78]DATA!AH2</f>
        <v>Hotels, Restaurants &amp; Leisure</v>
      </c>
      <c r="AI76" s="6" t="str">
        <f>[78]DATA!AI2</f>
        <v>Consumer Services</v>
      </c>
      <c r="AJ76" s="6" t="str">
        <f>[78]DATA!AJ2</f>
        <v>Strongest</v>
      </c>
      <c r="AK76" s="6" t="str">
        <f>[78]DATA!AK2</f>
        <v>Low</v>
      </c>
      <c r="AL76" s="6" t="str">
        <f>[78]DATA!AL2</f>
        <v>Intangible Assets/Brands</v>
      </c>
      <c r="AM76" s="6">
        <f>[78]DATA!AM2</f>
        <v>0</v>
      </c>
      <c r="AN76" s="6">
        <f>[78]DATA!AN2</f>
        <v>0</v>
      </c>
      <c r="AO76" s="6" t="str">
        <f>[78]DATA!AO2</f>
        <v>Wide</v>
      </c>
      <c r="AP76" s="6" t="str">
        <f>[78]DATA!AP2</f>
        <v>Static</v>
      </c>
      <c r="AQ76" s="6" t="str">
        <f>[78]DATA!AQ2</f>
        <v>Yes</v>
      </c>
      <c r="AR76" s="6">
        <f>[78]DATA!AR2</f>
        <v>4</v>
      </c>
      <c r="AS76" s="6">
        <f>[78]DATA!AS2</f>
        <v>30</v>
      </c>
      <c r="AT76" s="6">
        <f>[78]DATA!AT2</f>
        <v>90</v>
      </c>
      <c r="AU76" s="6">
        <f>[78]DATA!AU2</f>
        <v>100</v>
      </c>
      <c r="AV76" s="6" t="str">
        <f>[78]DATA!AV2</f>
        <v>Strategical</v>
      </c>
      <c r="AW76" s="28">
        <f>[78]DATA!AW2</f>
        <v>69.230769230769226</v>
      </c>
      <c r="AX76" s="28">
        <f>[78]DATA!AX2</f>
        <v>60</v>
      </c>
      <c r="AY76" s="28">
        <f>[78]DATA!AY2</f>
        <v>100</v>
      </c>
      <c r="AZ76" s="6">
        <f>[78]DATA!AZ2</f>
        <v>1</v>
      </c>
      <c r="BA76" s="7" t="str">
        <f>[78]DATA!BA2</f>
        <v>Compañía de alta calidad en un sector defensivo (ver comporamiento en 2020: no perdió apenas márgenes ni ingresos). Alto crecimiento para ser un sector de muy bajo crecimiento orgánico, también alto comparado con peers. Suele cotizar a múltiplos más exigentes que peers (4x ventas, 30x PER). Su crecimiento se basa en la expansión (alto ROCE). Su moat es el branding (power pricing) pero si crece más, potencialmente podría incluirse también como ventaja competitiva la economía de escala ya que podría bajar precios de proveedores y así aumentar márgenes.
Su riesgo es que el ROCE/SameStoreSales no se mantenga por problemas de expansión (China y/o otros países más complicados de expandir). Estimamos FCF=Beneficio Neto manteniendo g del 10% aprox y márgen neto del 13%. Valorando a x20-22 por calidad y crecimiento</v>
      </c>
      <c r="BB76" s="8">
        <f>[78]DATA!BB2</f>
        <v>0</v>
      </c>
      <c r="BC76" s="8">
        <f>[78]DATA!BC2</f>
        <v>0</v>
      </c>
      <c r="BD76" s="10">
        <f>[78]DATA!BD2</f>
        <v>44615</v>
      </c>
      <c r="BE76" s="15">
        <f>[78]DATA!BE2</f>
        <v>4.3</v>
      </c>
    </row>
    <row r="77" spans="1:57" ht="17.100000000000001" customHeight="1" x14ac:dyDescent="0.3">
      <c r="A77" s="2" t="s">
        <v>151</v>
      </c>
      <c r="B77" s="2" t="str">
        <f>[79]DATA!B2</f>
        <v>Samsung Electronics Co Ltd</v>
      </c>
      <c r="C77" s="3">
        <f>[79]DATA!C2</f>
        <v>4.2402265467874956E-2</v>
      </c>
      <c r="D77" s="3">
        <f>[79]DATA!D2</f>
        <v>0.26498814333754017</v>
      </c>
      <c r="E77" s="3">
        <f>[79]DATA!E2</f>
        <v>0.26931589258570049</v>
      </c>
      <c r="F77" s="3">
        <f>[79]DATA!F2</f>
        <v>0.26297477359973986</v>
      </c>
      <c r="G77" s="3">
        <f>[79]DATA!G2</f>
        <v>-0.23391586527846647</v>
      </c>
      <c r="H77" s="3">
        <f>[79]DATA!H2</f>
        <v>-7.2385989529834119E-2</v>
      </c>
      <c r="I77" s="16">
        <f>[79]DATA!I2</f>
        <v>-1.1476402869637381</v>
      </c>
      <c r="J77" s="3">
        <f>[79]DATA!J2</f>
        <v>0.21510686563071602</v>
      </c>
      <c r="K77" s="3">
        <f>[79]DATA!K2</f>
        <v>0.3071521565693871</v>
      </c>
      <c r="L77" s="3">
        <f>[79]DATA!L2</f>
        <v>0.27774850192299233</v>
      </c>
      <c r="M77" s="4">
        <f>[79]DATA!M2</f>
        <v>0.26959735804059648</v>
      </c>
      <c r="N77" s="5">
        <f>[79]DATA!N2</f>
        <v>-0.2513399458272067</v>
      </c>
      <c r="O77" s="4">
        <f>[79]DATA!O2</f>
        <v>-4.7869651620518087E-2</v>
      </c>
      <c r="P77" s="16">
        <f>[79]DATA!P2</f>
        <v>-1.1843267067466907</v>
      </c>
      <c r="Q77" s="6">
        <f>[79]DATA!Q2</f>
        <v>2</v>
      </c>
      <c r="R77" s="6">
        <f>[79]DATA!R2</f>
        <v>2</v>
      </c>
      <c r="S77" s="6">
        <f>[79]DATA!S2</f>
        <v>3</v>
      </c>
      <c r="T77" s="6">
        <f>[79]DATA!T2</f>
        <v>3</v>
      </c>
      <c r="U77" s="6">
        <f>[79]DATA!U2</f>
        <v>2</v>
      </c>
      <c r="V77" s="6">
        <f>[79]DATA!V2</f>
        <v>2</v>
      </c>
      <c r="W77" s="6">
        <f>[79]DATA!W2</f>
        <v>2</v>
      </c>
      <c r="X77" s="6">
        <f>[79]DATA!X2</f>
        <v>3</v>
      </c>
      <c r="Y77" s="6">
        <f>[79]DATA!Y2</f>
        <v>3</v>
      </c>
      <c r="Z77" s="6">
        <f>[79]DATA!Z2</f>
        <v>3</v>
      </c>
      <c r="AA77" s="6">
        <f>[79]DATA!AA2</f>
        <v>3</v>
      </c>
      <c r="AB77" s="6">
        <f>[79]DATA!AB2</f>
        <v>2</v>
      </c>
      <c r="AC77" s="6">
        <f>[79]DATA!AC2</f>
        <v>2</v>
      </c>
      <c r="AD77" s="6" t="str">
        <f>[79]DATA!AD2</f>
        <v>Asset Plays</v>
      </c>
      <c r="AE77" s="6" t="str">
        <f>[79]DATA!AE2</f>
        <v>Good</v>
      </c>
      <c r="AF77" s="6" t="str">
        <f>[79]DATA!AF2</f>
        <v>SOUTH KOREA</v>
      </c>
      <c r="AG77" s="6" t="str">
        <f>[79]DATA!AG2</f>
        <v>Information Technology</v>
      </c>
      <c r="AH77" s="6" t="str">
        <f>[79]DATA!AH2</f>
        <v>Technology Hardware, Storage &amp;</v>
      </c>
      <c r="AI77" s="6" t="str">
        <f>[79]DATA!AI2</f>
        <v>Technology Hardware &amp; Equipmen</v>
      </c>
      <c r="AJ77" s="6" t="str">
        <f>[79]DATA!AJ2</f>
        <v>Good</v>
      </c>
      <c r="AK77" s="6" t="str">
        <f>[79]DATA!AK2</f>
        <v>High</v>
      </c>
      <c r="AL77" s="6" t="str">
        <f>[79]DATA!AL2</f>
        <v>Economies of Scale</v>
      </c>
      <c r="AM77" s="6">
        <f>[79]DATA!AM2</f>
        <v>0</v>
      </c>
      <c r="AN77" s="6">
        <f>[79]DATA!AN2</f>
        <v>0</v>
      </c>
      <c r="AO77" s="6" t="str">
        <f>[79]DATA!AO2</f>
        <v>Wide</v>
      </c>
      <c r="AP77" s="6" t="str">
        <f>[79]DATA!AP2</f>
        <v>Static</v>
      </c>
      <c r="AQ77" s="6" t="str">
        <f>[79]DATA!AQ2</f>
        <v>Yes</v>
      </c>
      <c r="AR77" s="6">
        <f>[79]DATA!AR2</f>
        <v>1</v>
      </c>
      <c r="AS77" s="6">
        <f>[79]DATA!AS2</f>
        <v>0</v>
      </c>
      <c r="AT77" s="6">
        <f>[79]DATA!AT2</f>
        <v>2700</v>
      </c>
      <c r="AU77" s="6">
        <f>[79]DATA!AU2</f>
        <v>3000</v>
      </c>
      <c r="AV77" s="6" t="str">
        <f>[79]DATA!AV2</f>
        <v>Tactical</v>
      </c>
      <c r="AW77" s="28">
        <f>[79]DATA!AW2</f>
        <v>1400</v>
      </c>
      <c r="AX77" s="28">
        <f>[79]DATA!AX2</f>
        <v>900</v>
      </c>
      <c r="AY77" s="28">
        <f>[79]DATA!AY2</f>
        <v>2700</v>
      </c>
      <c r="AZ77" s="6">
        <f>[79]DATA!AZ2</f>
        <v>1</v>
      </c>
      <c r="BA77" s="7" t="str">
        <f>[79]DATA!BA2</f>
        <v>Empresa manufacturera Coreana muy diversificada y líder en algunos de sus segmentos (como las pantallas). Los semiconductores (25%) aportan mucha volatilidad a sus resultados lo cual penaliza a la cotización. La estructura accionarial de la compañía (muy familiar) y las dificultades en la herencia del dueño hasta 2016 y sus consecuencias políticas ha penalizado también en gran medida. No obstante, con unas ventas de 340K, un margen del 15% y un FCF conversion del 80% alcanzamos un FCF de 40,8K (todo en KRW). Con un multiplo de 18-20 penalizando la alta calidad por esos dos factores nos sale una valoración de entre 3800 y 3900 $/GDR.</v>
      </c>
      <c r="BB77" s="8">
        <f>[79]DATA!BB2</f>
        <v>0</v>
      </c>
      <c r="BC77" s="8">
        <f>[79]DATA!BC2</f>
        <v>0</v>
      </c>
      <c r="BD77" s="10">
        <f>[79]DATA!BD2</f>
        <v>44678</v>
      </c>
      <c r="BE77" s="15">
        <f>[79]DATA!BE2</f>
        <v>170</v>
      </c>
    </row>
    <row r="78" spans="1:57" ht="17.100000000000001" customHeight="1" x14ac:dyDescent="0.3">
      <c r="A78" s="2" t="s">
        <v>129</v>
      </c>
      <c r="B78" s="2" t="str">
        <f>[80]DATA!B2</f>
        <v>Tencent Holdings Ltd</v>
      </c>
      <c r="C78" s="3">
        <f>[80]DATA!C2</f>
        <v>0.36521452373613428</v>
      </c>
      <c r="D78" s="3">
        <f>[80]DATA!D2</f>
        <v>0.39159499424122707</v>
      </c>
      <c r="E78" s="3">
        <f>[80]DATA!E2</f>
        <v>0.24950262462083891</v>
      </c>
      <c r="F78" s="3">
        <f>[80]DATA!F2</f>
        <v>0.21809889312809666</v>
      </c>
      <c r="G78" s="3">
        <f>[80]DATA!G2</f>
        <v>-8.5757658862375657E-2</v>
      </c>
      <c r="H78" s="3">
        <f>[80]DATA!H2</f>
        <v>-1.7239647466946874E-2</v>
      </c>
      <c r="I78" s="16">
        <f>[80]DATA!I2</f>
        <v>-0.39380406669533635</v>
      </c>
      <c r="J78" s="3">
        <f>[80]DATA!J2</f>
        <v>0.28027654514885203</v>
      </c>
      <c r="K78" s="3">
        <f>[80]DATA!K2</f>
        <v>0.36180258222974543</v>
      </c>
      <c r="L78" s="3">
        <f>[80]DATA!L2</f>
        <v>0.16657576915295572</v>
      </c>
      <c r="M78" s="4">
        <f>[80]DATA!M2</f>
        <v>0.14427872791960211</v>
      </c>
      <c r="N78" s="5">
        <f>[80]DATA!N2</f>
        <v>2.7312986098977633E-2</v>
      </c>
      <c r="O78" s="4">
        <f>[80]DATA!O2</f>
        <v>3.7920118827876287E-3</v>
      </c>
      <c r="P78" s="16">
        <f>[80]DATA!P2</f>
        <v>0.20254521675934101</v>
      </c>
      <c r="Q78" s="6">
        <f>[80]DATA!Q2</f>
        <v>3</v>
      </c>
      <c r="R78" s="6">
        <f>[80]DATA!R2</f>
        <v>3</v>
      </c>
      <c r="S78" s="6">
        <f>[80]DATA!S2</f>
        <v>3</v>
      </c>
      <c r="T78" s="6">
        <f>[80]DATA!T2</f>
        <v>2</v>
      </c>
      <c r="U78" s="6">
        <f>[80]DATA!U2</f>
        <v>1</v>
      </c>
      <c r="V78" s="6">
        <f>[80]DATA!V2</f>
        <v>3</v>
      </c>
      <c r="W78" s="6">
        <f>[80]DATA!W2</f>
        <v>1</v>
      </c>
      <c r="X78" s="6">
        <f>[80]DATA!X2</f>
        <v>1</v>
      </c>
      <c r="Y78" s="6">
        <f>[80]DATA!Y2</f>
        <v>2</v>
      </c>
      <c r="Z78" s="6">
        <f>[80]DATA!Z2</f>
        <v>3</v>
      </c>
      <c r="AA78" s="6">
        <f>[80]DATA!AA2</f>
        <v>3</v>
      </c>
      <c r="AB78" s="6">
        <f>[80]DATA!AB2</f>
        <v>3</v>
      </c>
      <c r="AC78" s="6">
        <f>[80]DATA!AC2</f>
        <v>2</v>
      </c>
      <c r="AD78" s="6" t="str">
        <f>[80]DATA!AD2</f>
        <v>Fast Grower</v>
      </c>
      <c r="AE78" s="6" t="str">
        <f>[80]DATA!AE2</f>
        <v>Excellent</v>
      </c>
      <c r="AF78" s="6" t="str">
        <f>[80]DATA!AF2</f>
        <v>CHINA</v>
      </c>
      <c r="AG78" s="6" t="str">
        <f>[80]DATA!AG2</f>
        <v>Communication Services</v>
      </c>
      <c r="AH78" s="6" t="str">
        <f>[80]DATA!AH2</f>
        <v>Interactive Media &amp; Services</v>
      </c>
      <c r="AI78" s="6" t="str">
        <f>[80]DATA!AI2</f>
        <v>Media &amp; Entertainment</v>
      </c>
      <c r="AJ78" s="6" t="str">
        <f>[80]DATA!AJ2</f>
        <v>Strongest</v>
      </c>
      <c r="AK78" s="6" t="str">
        <f>[80]DATA!AK2</f>
        <v>High</v>
      </c>
      <c r="AL78" s="6" t="str">
        <f>[80]DATA!AL2</f>
        <v>Unique Assets</v>
      </c>
      <c r="AM78" s="6" t="str">
        <f>[80]DATA!AM2</f>
        <v>Network Effects</v>
      </c>
      <c r="AN78" s="6">
        <f>[80]DATA!AN2</f>
        <v>0</v>
      </c>
      <c r="AO78" s="6" t="str">
        <f>[80]DATA!AO2</f>
        <v>Wide</v>
      </c>
      <c r="AP78" s="6" t="str">
        <f>[80]DATA!AP2</f>
        <v>Widing</v>
      </c>
      <c r="AQ78" s="6" t="str">
        <f>[80]DATA!AQ2</f>
        <v>Fast</v>
      </c>
      <c r="AR78" s="6">
        <f>[80]DATA!AR2</f>
        <v>0</v>
      </c>
      <c r="AS78" s="6">
        <f>[80]DATA!AS2</f>
        <v>0</v>
      </c>
      <c r="AT78" s="6">
        <f>[80]DATA!AT2</f>
        <v>55</v>
      </c>
      <c r="AU78" s="6">
        <f>[80]DATA!AU2</f>
        <v>75</v>
      </c>
      <c r="AV78" s="6" t="str">
        <f>[80]DATA!AV2</f>
        <v>Strategical</v>
      </c>
      <c r="AW78" s="28">
        <f>[80]DATA!AW2</f>
        <v>42.307692307692307</v>
      </c>
      <c r="AX78" s="28">
        <f>[80]DATA!AX2</f>
        <v>36.666666666666664</v>
      </c>
      <c r="AY78" s="28">
        <f>[80]DATA!AY2</f>
        <v>75</v>
      </c>
      <c r="AZ78" s="6">
        <f>[80]DATA!AZ2</f>
        <v>2</v>
      </c>
      <c r="BA78" s="7" t="str">
        <f>[80]DATA!BA2</f>
        <v>Compañía de alta calidad de videojuegos y tecbologia relacionada con internet China con ADR en USA. La misma soporta por tanto riesgo como inversor extranjero que no invierte directamente en la empresa en Shangai. En el otro lado la empresa registra un crecimiento muy alto (más de 20%) y unos margenes muy altos que "maquilla" con compras inorganicas de empresas growth en etapas iniciales. Por todo ello la empresa la valoramos con ventas de 2024 de 130K con un margen moderado del 21% y un FCF de 130% y un multiplo de 16-21 por ese rieso regulatorio. La valoración por tanto estaria en 550-725B$ (55 y 75$/acción).</v>
      </c>
      <c r="BB78" s="8">
        <f>[80]DATA!BB2</f>
        <v>0</v>
      </c>
      <c r="BC78" s="8">
        <f>[80]DATA!BC2</f>
        <v>0</v>
      </c>
      <c r="BD78" s="10">
        <f>[80]DATA!BD2</f>
        <v>44631</v>
      </c>
      <c r="BE78" s="15">
        <f>[80]DATA!BE2</f>
        <v>3.7</v>
      </c>
    </row>
    <row r="79" spans="1:57" ht="17.100000000000001" customHeight="1" x14ac:dyDescent="0.3">
      <c r="A79" s="2" t="s">
        <v>130</v>
      </c>
      <c r="B79" s="2" t="str">
        <f>[81]DATA!B2</f>
        <v>Telefonica SA</v>
      </c>
      <c r="C79" s="3">
        <f>[81]DATA!C2</f>
        <v>-3.3333262788269313E-2</v>
      </c>
      <c r="D79" s="3">
        <f>[81]DATA!D2</f>
        <v>0.32558191846238882</v>
      </c>
      <c r="E79" s="3">
        <f>[81]DATA!E2</f>
        <v>0.14989448265719008</v>
      </c>
      <c r="F79" s="3">
        <f>[81]DATA!F2</f>
        <v>9.9078833286798354E-2</v>
      </c>
      <c r="G79" s="3">
        <f>[81]DATA!G2</f>
        <v>0.52557150744625636</v>
      </c>
      <c r="H79" s="3">
        <f>[81]DATA!H2</f>
        <v>3.1632541719254628E-2</v>
      </c>
      <c r="I79" s="16">
        <f>[81]DATA!I2</f>
        <v>2.9261052874781273</v>
      </c>
      <c r="J79" s="3">
        <f>[81]DATA!J2</f>
        <v>-0.11040436165379375</v>
      </c>
      <c r="K79" s="3">
        <f>[81]DATA!K2</f>
        <v>0.32735165753551859</v>
      </c>
      <c r="L79" s="3">
        <f>[81]DATA!L2</f>
        <v>0.10203554675732668</v>
      </c>
      <c r="M79" s="4">
        <f>[81]DATA!M2</f>
        <v>7.4656003022765205E-2</v>
      </c>
      <c r="N79" s="5">
        <f>[81]DATA!N2</f>
        <v>0.51425454793368708</v>
      </c>
      <c r="O79" s="4">
        <f>[81]DATA!O2</f>
        <v>2.5466469787331966E-2</v>
      </c>
      <c r="P79" s="16">
        <f>[81]DATA!P2</f>
        <v>3.2095596057017235</v>
      </c>
      <c r="Q79" s="6">
        <f>[81]DATA!Q2</f>
        <v>2</v>
      </c>
      <c r="R79" s="6">
        <f>[81]DATA!R2</f>
        <v>1</v>
      </c>
      <c r="S79" s="6">
        <f>[81]DATA!S2</f>
        <v>1</v>
      </c>
      <c r="T79" s="6">
        <f>[81]DATA!T2</f>
        <v>2</v>
      </c>
      <c r="U79" s="6">
        <f>[81]DATA!U2</f>
        <v>1</v>
      </c>
      <c r="V79" s="6">
        <f>[81]DATA!V2</f>
        <v>2</v>
      </c>
      <c r="W79" s="6">
        <f>[81]DATA!W2</f>
        <v>1</v>
      </c>
      <c r="X79" s="6">
        <f>[81]DATA!X2</f>
        <v>1</v>
      </c>
      <c r="Y79" s="6">
        <f>[81]DATA!Y2</f>
        <v>0</v>
      </c>
      <c r="Z79" s="6">
        <f>[81]DATA!Z2</f>
        <v>1</v>
      </c>
      <c r="AA79" s="6">
        <f>[81]DATA!AA2</f>
        <v>2</v>
      </c>
      <c r="AB79" s="6">
        <f>[81]DATA!AB2</f>
        <v>2</v>
      </c>
      <c r="AC79" s="6">
        <f>[81]DATA!AC2</f>
        <v>1</v>
      </c>
      <c r="AD79" s="6" t="str">
        <f>[81]DATA!AD2</f>
        <v>Stalwart</v>
      </c>
      <c r="AE79" s="6" t="str">
        <f>[81]DATA!AE2</f>
        <v>Regular</v>
      </c>
      <c r="AF79" s="6" t="str">
        <f>[81]DATA!AF2</f>
        <v>SPAIN</v>
      </c>
      <c r="AG79" s="6" t="str">
        <f>[81]DATA!AG2</f>
        <v>Communication Services</v>
      </c>
      <c r="AH79" s="6" t="str">
        <f>[81]DATA!AH2</f>
        <v>Diversified Telecommunication</v>
      </c>
      <c r="AI79" s="6" t="str">
        <f>[81]DATA!AI2</f>
        <v>Telecommunication Services</v>
      </c>
      <c r="AJ79" s="6" t="str">
        <f>[81]DATA!AJ2</f>
        <v>Strongest</v>
      </c>
      <c r="AK79" s="6" t="str">
        <f>[81]DATA!AK2</f>
        <v>Medium</v>
      </c>
      <c r="AL79" s="6" t="str">
        <f>[81]DATA!AL2</f>
        <v>Switching Costs</v>
      </c>
      <c r="AM79" s="6">
        <f>[81]DATA!AM2</f>
        <v>0</v>
      </c>
      <c r="AN79" s="6">
        <f>[81]DATA!AN2</f>
        <v>0</v>
      </c>
      <c r="AO79" s="6" t="str">
        <f>[81]DATA!AO2</f>
        <v>Narrow</v>
      </c>
      <c r="AP79" s="6" t="str">
        <f>[81]DATA!AP2</f>
        <v>Narrowing</v>
      </c>
      <c r="AQ79" s="6" t="str">
        <f>[81]DATA!AQ2</f>
        <v>No</v>
      </c>
      <c r="AR79" s="6">
        <f>[81]DATA!AR2</f>
        <v>1</v>
      </c>
      <c r="AS79" s="6">
        <f>[81]DATA!AS2</f>
        <v>10</v>
      </c>
      <c r="AT79" s="6">
        <f>[81]DATA!AT2</f>
        <v>3</v>
      </c>
      <c r="AU79" s="6">
        <f>[81]DATA!AU2</f>
        <v>8</v>
      </c>
      <c r="AV79" s="6" t="str">
        <f>[81]DATA!AV2</f>
        <v>Tactical</v>
      </c>
      <c r="AW79" s="28">
        <f>[81]DATA!AW2</f>
        <v>1.5</v>
      </c>
      <c r="AX79" s="28">
        <f>[81]DATA!AX2</f>
        <v>1</v>
      </c>
      <c r="AY79" s="28">
        <f>[81]DATA!AY2</f>
        <v>3</v>
      </c>
      <c r="AZ79" s="6">
        <f>[81]DATA!AZ2</f>
        <v>0</v>
      </c>
      <c r="BA79" s="7" t="str">
        <f>[81]DATA!BA2</f>
        <v>La compañía está en fase de desapalancamiento mediante venta de activos. Su ventaja competitiva de costes de cambio se ha erosionado mucho por regulación y opera en un mercado muy competitivo con frecuentes guerras de precios. Esperamos que generen un FCF normalizado de unos 3 B (0,50 euros/acción) con unos intereses de 1.3 B. Su mayor problema financiero es su deuda neta de 47 B (8,5 euros por acción). Valorando P/FCF sin intereses x10 llegamos a una valoración de 40-45 B mientras que con EV/FCF x15 llegamos a una valoración negativa para las acciones. Se descarta la inversión por mala situación estratégica y problemas financieros.</v>
      </c>
      <c r="BB79" s="8">
        <f>[81]DATA!BB2</f>
        <v>0</v>
      </c>
      <c r="BC79" s="8">
        <f>[81]DATA!BC2</f>
        <v>0</v>
      </c>
      <c r="BD79" s="10">
        <f>[81]DATA!BD2</f>
        <v>44497</v>
      </c>
      <c r="BE79" s="15">
        <f>[81]DATA!BE2</f>
        <v>0</v>
      </c>
    </row>
    <row r="80" spans="1:57" ht="17.100000000000001" customHeight="1" x14ac:dyDescent="0.3">
      <c r="A80" s="2" t="s">
        <v>131</v>
      </c>
      <c r="B80" s="2" t="str">
        <f>[82]DATA!B2</f>
        <v>Mediaset Espana Comunicacion SA</v>
      </c>
      <c r="C80" s="3">
        <f>[82]DATA!C2</f>
        <v>1.3363819271376236E-3</v>
      </c>
      <c r="D80" s="3">
        <f>[82]DATA!D2</f>
        <v>0.41651340286712557</v>
      </c>
      <c r="E80" s="3">
        <f>[82]DATA!E2</f>
        <v>0.28086010622801816</v>
      </c>
      <c r="F80" s="3">
        <f>[82]DATA!F2</f>
        <v>0.19823389905929845</v>
      </c>
      <c r="G80" s="3">
        <f>[82]DATA!G2</f>
        <v>-0.11893431089749582</v>
      </c>
      <c r="H80" s="3">
        <f>[82]DATA!H2</f>
        <v>6.1487512067044694</v>
      </c>
      <c r="I80" s="16">
        <f>[82]DATA!I2</f>
        <v>-0.36581655956182901</v>
      </c>
      <c r="J80" s="3">
        <f>[82]DATA!J2</f>
        <v>4.837383756899527E-2</v>
      </c>
      <c r="K80" s="3">
        <f>[82]DATA!K2</f>
        <v>0.3953780842989752</v>
      </c>
      <c r="L80" s="3">
        <f>[82]DATA!L2</f>
        <v>0.3005118040392103</v>
      </c>
      <c r="M80" s="4">
        <f>[82]DATA!M2</f>
        <v>0.21575607135366839</v>
      </c>
      <c r="N80" s="5">
        <f>[82]DATA!N2</f>
        <v>-0.16357848945162598</v>
      </c>
      <c r="O80" s="4">
        <f>[82]DATA!O2</f>
        <v>-4.9445037698605331E-2</v>
      </c>
      <c r="P80" s="16">
        <f>[82]DATA!P2</f>
        <v>-0.67546332130912912</v>
      </c>
      <c r="Q80" s="6">
        <f>[82]DATA!Q2</f>
        <v>3</v>
      </c>
      <c r="R80" s="6">
        <f>[82]DATA!R2</f>
        <v>1</v>
      </c>
      <c r="S80" s="6">
        <f>[82]DATA!S2</f>
        <v>2</v>
      </c>
      <c r="T80" s="6">
        <f>[82]DATA!T2</f>
        <v>2</v>
      </c>
      <c r="U80" s="6">
        <f>[82]DATA!U2</f>
        <v>1</v>
      </c>
      <c r="V80" s="6">
        <f>[82]DATA!V2</f>
        <v>0</v>
      </c>
      <c r="W80" s="6">
        <f>[82]DATA!W2</f>
        <v>2</v>
      </c>
      <c r="X80" s="6">
        <f>[82]DATA!X2</f>
        <v>2</v>
      </c>
      <c r="Y80" s="6">
        <f>[82]DATA!Y2</f>
        <v>3</v>
      </c>
      <c r="Z80" s="6">
        <f>[82]DATA!Z2</f>
        <v>3</v>
      </c>
      <c r="AA80" s="6">
        <f>[82]DATA!AA2</f>
        <v>3</v>
      </c>
      <c r="AB80" s="6">
        <f>[82]DATA!AB2</f>
        <v>3</v>
      </c>
      <c r="AC80" s="6">
        <f>[82]DATA!AC2</f>
        <v>1</v>
      </c>
      <c r="AD80" s="6" t="str">
        <f>[82]DATA!AD2</f>
        <v>Stalwart</v>
      </c>
      <c r="AE80" s="6" t="str">
        <f>[82]DATA!AE2</f>
        <v>Regular</v>
      </c>
      <c r="AF80" s="6" t="str">
        <f>[82]DATA!AF2</f>
        <v>SPAIN</v>
      </c>
      <c r="AG80" s="6" t="str">
        <f>[82]DATA!AG2</f>
        <v>Communication Services</v>
      </c>
      <c r="AH80" s="6" t="str">
        <f>[82]DATA!AH2</f>
        <v>Media</v>
      </c>
      <c r="AI80" s="6" t="str">
        <f>[82]DATA!AI2</f>
        <v>Media &amp; Entertainment</v>
      </c>
      <c r="AJ80" s="6" t="str">
        <f>[82]DATA!AJ2</f>
        <v>Weak</v>
      </c>
      <c r="AK80" s="6" t="str">
        <f>[82]DATA!AK2</f>
        <v>Medium</v>
      </c>
      <c r="AL80" s="6" t="str">
        <f>[82]DATA!AL2</f>
        <v>Intangible Assets/Patents</v>
      </c>
      <c r="AM80" s="6">
        <f>[82]DATA!AM2</f>
        <v>0</v>
      </c>
      <c r="AN80" s="6">
        <f>[82]DATA!AN2</f>
        <v>0</v>
      </c>
      <c r="AO80" s="6" t="str">
        <f>[82]DATA!AO2</f>
        <v>Narrow</v>
      </c>
      <c r="AP80" s="6" t="str">
        <f>[82]DATA!AP2</f>
        <v>Static</v>
      </c>
      <c r="AQ80" s="6" t="str">
        <f>[82]DATA!AQ2</f>
        <v>Slow</v>
      </c>
      <c r="AR80" s="6">
        <f>[82]DATA!AR2</f>
        <v>2</v>
      </c>
      <c r="AS80" s="6">
        <f>[82]DATA!AS2</f>
        <v>10</v>
      </c>
      <c r="AT80" s="6">
        <f>[82]DATA!AT2</f>
        <v>4.5</v>
      </c>
      <c r="AU80" s="6">
        <f>[82]DATA!AU2</f>
        <v>7</v>
      </c>
      <c r="AV80" s="6" t="str">
        <f>[82]DATA!AV2</f>
        <v>Tactical</v>
      </c>
      <c r="AW80" s="28">
        <f>[82]DATA!AW2</f>
        <v>2.25</v>
      </c>
      <c r="AX80" s="28">
        <f>[82]DATA!AX2</f>
        <v>1.5</v>
      </c>
      <c r="AY80" s="28">
        <f>[82]DATA!AY2</f>
        <v>4.5</v>
      </c>
      <c r="AZ80" s="6">
        <f>[82]DATA!AZ2</f>
        <v>0</v>
      </c>
      <c r="BA80" s="7" t="str">
        <f>[82]DATA!BA2</f>
        <v xml:space="preserve">Empresa de TV líder en España que pierde ventas de forma anual por el mal desempeño del sector. La dueña de más del 50% de las acciones es su holding italiano la cual a veces se aprovecha de la empresa. Por esos dos factores la consideramos una empresa tactica y esta muy penalizada en su multiplo. Con unas ventas de 800, FCF margin 25% y un multiplo de 6-10 nos sale una  valoracion entre 4.5 y 7. </v>
      </c>
      <c r="BB80" s="8">
        <f>[82]DATA!BB2</f>
        <v>0</v>
      </c>
      <c r="BC80" s="8">
        <f>[82]DATA!BC2</f>
        <v>0</v>
      </c>
      <c r="BD80" s="10">
        <f>[82]DATA!BD2</f>
        <v>44629</v>
      </c>
      <c r="BE80" s="15">
        <f>[82]DATA!BE2</f>
        <v>0.65</v>
      </c>
    </row>
    <row r="81" spans="1:57" ht="17.100000000000001" customHeight="1" x14ac:dyDescent="0.3">
      <c r="A81" s="2" t="s">
        <v>132</v>
      </c>
      <c r="B81" s="2" t="str">
        <f>[83]DATA!B2</f>
        <v>Talgo SA</v>
      </c>
      <c r="C81" s="3">
        <f>[83]DATA!C2</f>
        <v>5.6628900846426765E-2</v>
      </c>
      <c r="D81" s="3">
        <f>[83]DATA!D2</f>
        <v>0.16886969627362086</v>
      </c>
      <c r="E81" s="3">
        <f>[83]DATA!E2</f>
        <v>0.30668392868743677</v>
      </c>
      <c r="F81" s="3">
        <f>[83]DATA!F2</f>
        <v>0.18562241478216238</v>
      </c>
      <c r="G81" s="3">
        <f>[83]DATA!G2</f>
        <v>8.3162220297794548E-2</v>
      </c>
      <c r="H81" s="3">
        <f>[83]DATA!H2</f>
        <v>1.0769809728248616E-2</v>
      </c>
      <c r="I81" s="16">
        <f>[83]DATA!I2</f>
        <v>0.83383081437413153</v>
      </c>
      <c r="J81" s="3">
        <f>[83]DATA!J2</f>
        <v>0.21261155852076841</v>
      </c>
      <c r="K81" s="3">
        <f>[83]DATA!K2</f>
        <v>2.7807431738862659E-2</v>
      </c>
      <c r="L81" s="3">
        <f>[83]DATA!L2</f>
        <v>-1.4544908599557781E-2</v>
      </c>
      <c r="M81" s="4">
        <f>[83]DATA!M2</f>
        <v>-9.6225330407746171E-3</v>
      </c>
      <c r="N81" s="5">
        <f>[83]DATA!N2</f>
        <v>9.4343465780061767E-2</v>
      </c>
      <c r="O81" s="4">
        <f>[83]DATA!O2</f>
        <v>2.0568427240546444E-2</v>
      </c>
      <c r="P81" s="16">
        <f>[83]DATA!P2</f>
        <v>5.5055001845699518</v>
      </c>
      <c r="Q81" s="6">
        <f>[83]DATA!Q2</f>
        <v>1</v>
      </c>
      <c r="R81" s="6">
        <f>[83]DATA!R2</f>
        <v>1</v>
      </c>
      <c r="S81" s="6">
        <f>[83]DATA!S2</f>
        <v>2</v>
      </c>
      <c r="T81" s="6">
        <f>[83]DATA!T2</f>
        <v>2</v>
      </c>
      <c r="U81" s="6">
        <f>[83]DATA!U2</f>
        <v>1</v>
      </c>
      <c r="V81" s="6">
        <f>[83]DATA!V2</f>
        <v>1</v>
      </c>
      <c r="W81" s="6">
        <f>[83]DATA!W2</f>
        <v>2</v>
      </c>
      <c r="X81" s="6">
        <f>[83]DATA!X2</f>
        <v>2</v>
      </c>
      <c r="Y81" s="6">
        <f>[83]DATA!Y2</f>
        <v>2</v>
      </c>
      <c r="Z81" s="6">
        <f>[83]DATA!Z2</f>
        <v>2</v>
      </c>
      <c r="AA81" s="6">
        <f>[83]DATA!AA2</f>
        <v>2</v>
      </c>
      <c r="AB81" s="6">
        <f>[83]DATA!AB2</f>
        <v>3</v>
      </c>
      <c r="AC81" s="6">
        <f>[83]DATA!AC2</f>
        <v>2</v>
      </c>
      <c r="AD81" s="6" t="str">
        <f>[83]DATA!AD2</f>
        <v>Slow Grower</v>
      </c>
      <c r="AE81" s="6" t="str">
        <f>[83]DATA!AE2</f>
        <v>Good</v>
      </c>
      <c r="AF81" s="6" t="str">
        <f>[83]DATA!AF2</f>
        <v>SPAIN</v>
      </c>
      <c r="AG81" s="6" t="str">
        <f>[83]DATA!AG2</f>
        <v>Industrials</v>
      </c>
      <c r="AH81" s="6" t="str">
        <f>[83]DATA!AH2</f>
        <v>Machinery</v>
      </c>
      <c r="AI81" s="6" t="str">
        <f>[83]DATA!AI2</f>
        <v>Capital Goods</v>
      </c>
      <c r="AJ81" s="6" t="str">
        <f>[83]DATA!AJ2</f>
        <v>Good</v>
      </c>
      <c r="AK81" s="6" t="str">
        <f>[83]DATA!AK2</f>
        <v>Low</v>
      </c>
      <c r="AL81" s="6">
        <f>[83]DATA!AL2</f>
        <v>0</v>
      </c>
      <c r="AM81" s="6">
        <f>[83]DATA!AM2</f>
        <v>0</v>
      </c>
      <c r="AN81" s="6">
        <f>[83]DATA!AN2</f>
        <v>0</v>
      </c>
      <c r="AO81" s="6" t="str">
        <f>[83]DATA!AO2</f>
        <v>Narrow</v>
      </c>
      <c r="AP81" s="6" t="str">
        <f>[83]DATA!AP2</f>
        <v>Narrowing</v>
      </c>
      <c r="AQ81" s="6" t="str">
        <f>[83]DATA!AQ2</f>
        <v>No</v>
      </c>
      <c r="AR81" s="6">
        <f>[83]DATA!AR2</f>
        <v>1.2</v>
      </c>
      <c r="AS81" s="6">
        <f>[83]DATA!AS2</f>
        <v>12</v>
      </c>
      <c r="AT81" s="6">
        <f>[83]DATA!AT2</f>
        <v>4.5</v>
      </c>
      <c r="AU81" s="6">
        <f>[83]DATA!AU2</f>
        <v>6.5</v>
      </c>
      <c r="AV81" s="6" t="str">
        <f>[83]DATA!AV2</f>
        <v>Tactical</v>
      </c>
      <c r="AW81" s="28">
        <f>[83]DATA!AW2</f>
        <v>2.25</v>
      </c>
      <c r="AX81" s="28">
        <f>[83]DATA!AX2</f>
        <v>1.5</v>
      </c>
      <c r="AY81" s="28">
        <f>[83]DATA!AY2</f>
        <v>4.5</v>
      </c>
      <c r="AZ81" s="6">
        <f>[83]DATA!AZ2</f>
        <v>3</v>
      </c>
      <c r="BA81" s="7" t="str">
        <f>[83]DATA!BA2</f>
        <v>Compañía de fabricación y mantenimiento de vehículos ferroviarios, centrada en alta velocidad. Tiene buenos márgenes y retornos de capital porque actualmente la mayor parte de la facturación proviene del negocio de mantenimiento (&lt;50%). Productos un tanto desfasados tecnológicamente pero con contratos de mantenimiento de muy larga duración (&lt;30 años). Backlog alto (&gt;7 ventas anuales). Gran dependencia de España (60% ventas). El management está muy centrado en los retornos sobre el capital empleado y realizan un buen capital allocation. Su problema es que no han invertido fuertemente en desarrollo tecnológico. Si realizan unas ventas de 560-600 M con su margen neto histórico de 8-10% y con un múltiplo de valoración de x12-x13 llegamos a un intervalo de valoración de 540-780 M o 4,5-6,5 euros por acción. Es cierto que van a generar mucha más FCF que el beneficio neto por poco CapEx frente D&amp;A, pero a su vez esto es un riesgo estratégico a largo plazo.</v>
      </c>
      <c r="BB81" s="8">
        <f>[83]DATA!BB2</f>
        <v>0</v>
      </c>
      <c r="BC81" s="8">
        <f>[83]DATA!BC2</f>
        <v>0</v>
      </c>
      <c r="BD81" s="10">
        <f>[83]DATA!BD2</f>
        <v>44515</v>
      </c>
      <c r="BE81" s="15">
        <f>[83]DATA!BE2</f>
        <v>0</v>
      </c>
    </row>
    <row r="82" spans="1:57" ht="17.100000000000001" customHeight="1" x14ac:dyDescent="0.3">
      <c r="A82" s="2" t="s">
        <v>133</v>
      </c>
      <c r="B82" s="2" t="str">
        <f>[84]DATA!B2</f>
        <v>Taiwan Semiconductor Manufacturing Co Ltd</v>
      </c>
      <c r="C82" s="3">
        <f>[84]DATA!C2</f>
        <v>0.14667615350789087</v>
      </c>
      <c r="D82" s="3">
        <f>[84]DATA!D2</f>
        <v>0.64467054972125681</v>
      </c>
      <c r="E82" s="3">
        <f>[84]DATA!E2</f>
        <v>0.34289037287252755</v>
      </c>
      <c r="F82" s="3">
        <f>[84]DATA!F2</f>
        <v>0.34111847128808032</v>
      </c>
      <c r="G82" s="3">
        <f>[84]DATA!G2</f>
        <v>-0.14859879103559676</v>
      </c>
      <c r="H82" s="3">
        <f>[84]DATA!H2</f>
        <v>-1.9228780900457855E-2</v>
      </c>
      <c r="I82" s="16">
        <f>[84]DATA!I2</f>
        <v>-0.4678829026367014</v>
      </c>
      <c r="J82" s="3">
        <f>[84]DATA!J2</f>
        <v>0.24946887726834088</v>
      </c>
      <c r="K82" s="3">
        <f>[84]DATA!K2</f>
        <v>0.67545548896044627</v>
      </c>
      <c r="L82" s="3">
        <f>[84]DATA!L2</f>
        <v>0.37156043620286616</v>
      </c>
      <c r="M82" s="4">
        <f>[84]DATA!M2</f>
        <v>0.37041061621785137</v>
      </c>
      <c r="N82" s="5">
        <f>[84]DATA!N2</f>
        <v>-0.11625271957882551</v>
      </c>
      <c r="O82" s="4">
        <f>[84]DATA!O2</f>
        <v>-3.8613458367828333E-4</v>
      </c>
      <c r="P82" s="16">
        <f>[84]DATA!P2</f>
        <v>-0.40707788344822554</v>
      </c>
      <c r="Q82" s="6">
        <f>[84]DATA!Q2</f>
        <v>2</v>
      </c>
      <c r="R82" s="6">
        <f>[84]DATA!R2</f>
        <v>3</v>
      </c>
      <c r="S82" s="6">
        <f>[84]DATA!S2</f>
        <v>3</v>
      </c>
      <c r="T82" s="6">
        <f>[84]DATA!T2</f>
        <v>3</v>
      </c>
      <c r="U82" s="6">
        <f>[84]DATA!U2</f>
        <v>2</v>
      </c>
      <c r="V82" s="6">
        <f>[84]DATA!V2</f>
        <v>2</v>
      </c>
      <c r="W82" s="6">
        <f>[84]DATA!W2</f>
        <v>1</v>
      </c>
      <c r="X82" s="6">
        <f>[84]DATA!X2</f>
        <v>3</v>
      </c>
      <c r="Y82" s="6">
        <f>[84]DATA!Y2</f>
        <v>3</v>
      </c>
      <c r="Z82" s="6">
        <f>[84]DATA!Z2</f>
        <v>3</v>
      </c>
      <c r="AA82" s="6">
        <f>[84]DATA!AA2</f>
        <v>3</v>
      </c>
      <c r="AB82" s="6">
        <f>[84]DATA!AB2</f>
        <v>2</v>
      </c>
      <c r="AC82" s="6">
        <f>[84]DATA!AC2</f>
        <v>3</v>
      </c>
      <c r="AD82" s="6" t="str">
        <f>[84]DATA!AD2</f>
        <v>Fast Grower</v>
      </c>
      <c r="AE82" s="6" t="str">
        <f>[84]DATA!AE2</f>
        <v>Excellent</v>
      </c>
      <c r="AF82" s="6" t="str">
        <f>[84]DATA!AF2</f>
        <v>TAIWAN</v>
      </c>
      <c r="AG82" s="6" t="str">
        <f>[84]DATA!AG2</f>
        <v>Information Technology</v>
      </c>
      <c r="AH82" s="6" t="str">
        <f>[84]DATA!AH2</f>
        <v>Semiconductors &amp; Semiconductor</v>
      </c>
      <c r="AI82" s="6" t="str">
        <f>[84]DATA!AI2</f>
        <v>Semiconductors &amp; Semiconductor</v>
      </c>
      <c r="AJ82" s="6" t="str">
        <f>[84]DATA!AJ2</f>
        <v>Good</v>
      </c>
      <c r="AK82" s="6" t="str">
        <f>[84]DATA!AK2</f>
        <v>Low</v>
      </c>
      <c r="AL82" s="6" t="str">
        <f>[84]DATA!AL2</f>
        <v>Switching Costs</v>
      </c>
      <c r="AM82" s="6" t="str">
        <f>[84]DATA!AM2</f>
        <v>Unique Assets</v>
      </c>
      <c r="AN82" s="6" t="str">
        <f>[84]DATA!AN2</f>
        <v>Economies of Scale</v>
      </c>
      <c r="AO82" s="6" t="str">
        <f>[84]DATA!AO2</f>
        <v>Wide</v>
      </c>
      <c r="AP82" s="6" t="str">
        <f>[84]DATA!AP2</f>
        <v>Widing</v>
      </c>
      <c r="AQ82" s="6" t="str">
        <f>[84]DATA!AQ2</f>
        <v>Yes</v>
      </c>
      <c r="AR82" s="6">
        <f>[84]DATA!AR2</f>
        <v>10</v>
      </c>
      <c r="AS82" s="6">
        <f>[84]DATA!AS2</f>
        <v>25</v>
      </c>
      <c r="AT82" s="6">
        <f>[84]DATA!AT2</f>
        <v>140</v>
      </c>
      <c r="AU82" s="6">
        <f>[84]DATA!AU2</f>
        <v>180</v>
      </c>
      <c r="AV82" s="6" t="str">
        <f>[84]DATA!AV2</f>
        <v>Strategical</v>
      </c>
      <c r="AW82" s="28">
        <f>[84]DATA!AW2</f>
        <v>107.69230769230769</v>
      </c>
      <c r="AX82" s="28">
        <f>[84]DATA!AX2</f>
        <v>93.333333333333329</v>
      </c>
      <c r="AY82" s="28">
        <f>[84]DATA!AY2</f>
        <v>180</v>
      </c>
      <c r="AZ82" s="6">
        <f>[84]DATA!AZ2</f>
        <v>2</v>
      </c>
      <c r="BA82" s="7" t="str">
        <f>[84]DATA!BA2</f>
        <v>Nuestras estimaciones para 2024 es que la compañía consiga ventas 90-100B, margen neto 35%-40%, FCF conversion 100% y valoramos a x20 FCF por calidad y sumandole 20B de caja neta llegamos a una valoración de 650-820B (140-180 USD/share). Todos los importes son están expresados en USD.</v>
      </c>
      <c r="BB82" s="8">
        <f>[84]DATA!BB2</f>
        <v>0</v>
      </c>
      <c r="BC82" s="8">
        <f>[84]DATA!BC2</f>
        <v>0</v>
      </c>
      <c r="BD82" s="10">
        <f>[84]DATA!BD2</f>
        <v>44620</v>
      </c>
      <c r="BE82" s="15">
        <f>[84]DATA!BE2</f>
        <v>7</v>
      </c>
    </row>
    <row r="83" spans="1:57" ht="17.100000000000001" customHeight="1" x14ac:dyDescent="0.3">
      <c r="A83" s="2" t="s">
        <v>134</v>
      </c>
      <c r="B83" s="2" t="str">
        <f>[85]DATA!B2</f>
        <v>Tubacex SA</v>
      </c>
      <c r="C83" s="3">
        <f>[85]DATA!C2</f>
        <v>9.4223140047456286E-3</v>
      </c>
      <c r="D83" s="3">
        <f>[85]DATA!D2</f>
        <v>8.5750368266373944E-2</v>
      </c>
      <c r="E83" s="3">
        <f>[85]DATA!E2</f>
        <v>2.8603245255987942E-2</v>
      </c>
      <c r="F83" s="3">
        <f>[85]DATA!F2</f>
        <v>2.7638449481298271E-2</v>
      </c>
      <c r="G83" s="3">
        <f>[85]DATA!G2</f>
        <v>0.28475900721794767</v>
      </c>
      <c r="H83" s="3">
        <f>[85]DATA!H2</f>
        <v>0</v>
      </c>
      <c r="I83" s="16">
        <f>[85]DATA!I2</f>
        <v>5.3124936597117864</v>
      </c>
      <c r="J83" s="3">
        <f>[85]DATA!J2</f>
        <v>-0.21827738796665275</v>
      </c>
      <c r="K83" s="3">
        <f>[85]DATA!K2</f>
        <v>7.9437557076197512E-2</v>
      </c>
      <c r="L83" s="3">
        <f>[85]DATA!L2</f>
        <v>-1.9854410955899578E-2</v>
      </c>
      <c r="M83" s="4">
        <f>[85]DATA!M2</f>
        <v>-1.9526456068333611E-2</v>
      </c>
      <c r="N83" s="5">
        <f>[85]DATA!N2</f>
        <v>0.30471346271793193</v>
      </c>
      <c r="O83" s="4">
        <f>[85]DATA!O2</f>
        <v>0</v>
      </c>
      <c r="P83" s="16">
        <f>[85]DATA!P2</f>
        <v>8.2282152230971128</v>
      </c>
      <c r="Q83" s="6">
        <f>[85]DATA!Q2</f>
        <v>1</v>
      </c>
      <c r="R83" s="6">
        <f>[85]DATA!R2</f>
        <v>0</v>
      </c>
      <c r="S83" s="6">
        <f>[85]DATA!S2</f>
        <v>0</v>
      </c>
      <c r="T83" s="6">
        <f>[85]DATA!T2</f>
        <v>0</v>
      </c>
      <c r="U83" s="6">
        <f>[85]DATA!U2</f>
        <v>0</v>
      </c>
      <c r="V83" s="6">
        <f>[85]DATA!V2</f>
        <v>1</v>
      </c>
      <c r="W83" s="6">
        <f>[85]DATA!W2</f>
        <v>1</v>
      </c>
      <c r="X83" s="6">
        <f>[85]DATA!X2</f>
        <v>1</v>
      </c>
      <c r="Y83" s="6">
        <f>[85]DATA!Y2</f>
        <v>0</v>
      </c>
      <c r="Z83" s="6">
        <f>[85]DATA!Z2</f>
        <v>1</v>
      </c>
      <c r="AA83" s="6">
        <f>[85]DATA!AA2</f>
        <v>2</v>
      </c>
      <c r="AB83" s="6">
        <f>[85]DATA!AB2</f>
        <v>1</v>
      </c>
      <c r="AC83" s="6">
        <f>[85]DATA!AC2</f>
        <v>1</v>
      </c>
      <c r="AD83" s="6" t="str">
        <f>[85]DATA!AD2</f>
        <v>Cyclical</v>
      </c>
      <c r="AE83" s="6" t="str">
        <f>[85]DATA!AE2</f>
        <v>Bad</v>
      </c>
      <c r="AF83" s="6" t="str">
        <f>[85]DATA!AF2</f>
        <v>SPAIN</v>
      </c>
      <c r="AG83" s="6" t="str">
        <f>[85]DATA!AG2</f>
        <v>Materials</v>
      </c>
      <c r="AH83" s="6" t="str">
        <f>[85]DATA!AH2</f>
        <v>Metals &amp; Mining</v>
      </c>
      <c r="AI83" s="6" t="str">
        <f>[85]DATA!AI2</f>
        <v>Materials</v>
      </c>
      <c r="AJ83" s="6" t="str">
        <f>[85]DATA!AJ2</f>
        <v>Weak</v>
      </c>
      <c r="AK83" s="6" t="str">
        <f>[85]DATA!AK2</f>
        <v>High</v>
      </c>
      <c r="AL83" s="6">
        <f>[85]DATA!AL2</f>
        <v>0</v>
      </c>
      <c r="AM83" s="6">
        <f>[85]DATA!AM2</f>
        <v>0</v>
      </c>
      <c r="AN83" s="6">
        <f>[85]DATA!AN2</f>
        <v>0</v>
      </c>
      <c r="AO83" s="6">
        <f>[85]DATA!AO2</f>
        <v>0</v>
      </c>
      <c r="AP83" s="6">
        <f>[85]DATA!AP2</f>
        <v>0</v>
      </c>
      <c r="AQ83" s="6" t="str">
        <f>[85]DATA!AQ2</f>
        <v>No</v>
      </c>
      <c r="AR83" s="6">
        <f>[85]DATA!AR2</f>
        <v>0.7</v>
      </c>
      <c r="AS83" s="6">
        <f>[85]DATA!AS2</f>
        <v>12</v>
      </c>
      <c r="AT83" s="6">
        <f>[85]DATA!AT2</f>
        <v>0</v>
      </c>
      <c r="AU83" s="6">
        <f>[85]DATA!AU2</f>
        <v>2.5</v>
      </c>
      <c r="AV83" s="6" t="str">
        <f>[85]DATA!AV2</f>
        <v>Tactical</v>
      </c>
      <c r="AW83" s="28">
        <f>[85]DATA!AW2</f>
        <v>0</v>
      </c>
      <c r="AX83" s="28">
        <f>[85]DATA!AX2</f>
        <v>0</v>
      </c>
      <c r="AY83" s="28">
        <f>[85]DATA!AY2</f>
        <v>0</v>
      </c>
      <c r="AZ83" s="6">
        <f>[85]DATA!AZ2</f>
        <v>1</v>
      </c>
      <c r="BA83" s="7" t="str">
        <f>[85]DATA!BA2</f>
        <v>Uninvestable</v>
      </c>
      <c r="BB83" s="8">
        <f>[85]DATA!BB2</f>
        <v>0</v>
      </c>
      <c r="BC83" s="8">
        <f>[85]DATA!BC2</f>
        <v>0</v>
      </c>
      <c r="BD83" s="10">
        <f>[85]DATA!BD2</f>
        <v>44515</v>
      </c>
      <c r="BE83" s="15">
        <f>[85]DATA!BE2</f>
        <v>0</v>
      </c>
    </row>
    <row r="84" spans="1:57" ht="17.100000000000001" customHeight="1" x14ac:dyDescent="0.3">
      <c r="A84" s="2" t="s">
        <v>135</v>
      </c>
      <c r="B84" s="2" t="str">
        <f>[86]DATA!B2</f>
        <v>Vidrala SA</v>
      </c>
      <c r="C84" s="3">
        <f>[86]DATA!C2</f>
        <v>0.1133487222454866</v>
      </c>
      <c r="D84" s="3">
        <f>[86]DATA!D2</f>
        <v>0.23951507294263541</v>
      </c>
      <c r="E84" s="3">
        <f>[86]DATA!E2</f>
        <v>0.16745602735053944</v>
      </c>
      <c r="F84" s="3">
        <f>[86]DATA!F2</f>
        <v>0.14174643568886378</v>
      </c>
      <c r="G84" s="3">
        <f>[86]DATA!G2</f>
        <v>0.2702568898620033</v>
      </c>
      <c r="H84" s="3">
        <f>[86]DATA!H2</f>
        <v>4.7073533460203756E-3</v>
      </c>
      <c r="I84" s="16">
        <f>[86]DATA!I2</f>
        <v>1.5711427885561267</v>
      </c>
      <c r="J84" s="3">
        <f>[86]DATA!J2</f>
        <v>-2.1674203355054655E-2</v>
      </c>
      <c r="K84" s="3">
        <f>[86]DATA!K2</f>
        <v>0.28296107688760713</v>
      </c>
      <c r="L84" s="3">
        <f>[86]DATA!L2</f>
        <v>0.23308109473062319</v>
      </c>
      <c r="M84" s="4">
        <f>[86]DATA!M2</f>
        <v>0.18646438716304614</v>
      </c>
      <c r="N84" s="5">
        <f>[86]DATA!N2</f>
        <v>0.17786722193545532</v>
      </c>
      <c r="O84" s="4">
        <f>[86]DATA!O2</f>
        <v>9.1443028301313317E-3</v>
      </c>
      <c r="P84" s="16">
        <f>[86]DATA!P2</f>
        <v>0.83366865956465963</v>
      </c>
      <c r="Q84" s="6">
        <f>[86]DATA!Q2</f>
        <v>3</v>
      </c>
      <c r="R84" s="6">
        <f>[86]DATA!R2</f>
        <v>1</v>
      </c>
      <c r="S84" s="6">
        <f>[86]DATA!S2</f>
        <v>2</v>
      </c>
      <c r="T84" s="6">
        <f>[86]DATA!T2</f>
        <v>3</v>
      </c>
      <c r="U84" s="6">
        <f>[86]DATA!U2</f>
        <v>2</v>
      </c>
      <c r="V84" s="6">
        <f>[86]DATA!V2</f>
        <v>1</v>
      </c>
      <c r="W84" s="6">
        <f>[86]DATA!W2</f>
        <v>1</v>
      </c>
      <c r="X84" s="6">
        <f>[86]DATA!X2</f>
        <v>2</v>
      </c>
      <c r="Y84" s="6">
        <f>[86]DATA!Y2</f>
        <v>2</v>
      </c>
      <c r="Z84" s="6">
        <f>[86]DATA!Z2</f>
        <v>3</v>
      </c>
      <c r="AA84" s="6">
        <f>[86]DATA!AA2</f>
        <v>2</v>
      </c>
      <c r="AB84" s="6">
        <f>[86]DATA!AB2</f>
        <v>1</v>
      </c>
      <c r="AC84" s="6">
        <f>[86]DATA!AC2</f>
        <v>1</v>
      </c>
      <c r="AD84" s="6" t="str">
        <f>[86]DATA!AD2</f>
        <v>Stalwart</v>
      </c>
      <c r="AE84" s="6" t="str">
        <f>[86]DATA!AE2</f>
        <v>Good</v>
      </c>
      <c r="AF84" s="6" t="str">
        <f>[86]DATA!AF2</f>
        <v>SPAIN</v>
      </c>
      <c r="AG84" s="6" t="str">
        <f>[86]DATA!AG2</f>
        <v>Materials</v>
      </c>
      <c r="AH84" s="6" t="str">
        <f>[86]DATA!AH2</f>
        <v>Containers &amp; Packaging</v>
      </c>
      <c r="AI84" s="6" t="str">
        <f>[86]DATA!AI2</f>
        <v>Materials</v>
      </c>
      <c r="AJ84" s="6" t="str">
        <f>[86]DATA!AJ2</f>
        <v>Good</v>
      </c>
      <c r="AK84" s="6" t="str">
        <f>[86]DATA!AK2</f>
        <v>Low</v>
      </c>
      <c r="AL84" s="6" t="str">
        <f>[86]DATA!AL2</f>
        <v>Location</v>
      </c>
      <c r="AM84" s="6" t="str">
        <f>[86]DATA!AM2</f>
        <v>Switching Costs</v>
      </c>
      <c r="AN84" s="6">
        <f>[86]DATA!AN2</f>
        <v>0</v>
      </c>
      <c r="AO84" s="6" t="str">
        <f>[86]DATA!AO2</f>
        <v>Wide</v>
      </c>
      <c r="AP84" s="6" t="str">
        <f>[86]DATA!AP2</f>
        <v>Static</v>
      </c>
      <c r="AQ84" s="6" t="str">
        <f>[86]DATA!AQ2</f>
        <v>Slow</v>
      </c>
      <c r="AR84" s="6">
        <f>[86]DATA!AR2</f>
        <v>3</v>
      </c>
      <c r="AS84" s="6">
        <f>[86]DATA!AS2</f>
        <v>20</v>
      </c>
      <c r="AT84" s="6">
        <f>[86]DATA!AT2</f>
        <v>90</v>
      </c>
      <c r="AU84" s="6">
        <f>[86]DATA!AU2</f>
        <v>120</v>
      </c>
      <c r="AV84" s="6" t="str">
        <f>[86]DATA!AV2</f>
        <v>Strategical</v>
      </c>
      <c r="AW84" s="28">
        <f>[86]DATA!AW2</f>
        <v>69.230769230769226</v>
      </c>
      <c r="AX84" s="28">
        <f>[86]DATA!AX2</f>
        <v>60</v>
      </c>
      <c r="AY84" s="28">
        <f>[86]DATA!AY2</f>
        <v>120</v>
      </c>
      <c r="AZ84" s="6">
        <f>[86]DATA!AZ2</f>
        <v>3</v>
      </c>
      <c r="BA84" s="7">
        <f>[86]DATA!BA2</f>
        <v>0</v>
      </c>
      <c r="BB84" s="8">
        <f>[86]DATA!BB2</f>
        <v>0</v>
      </c>
      <c r="BC84" s="8">
        <f>[86]DATA!BC2</f>
        <v>0</v>
      </c>
      <c r="BD84" s="10">
        <f>[86]DATA!BD2</f>
        <v>44495</v>
      </c>
      <c r="BE84" s="15">
        <f>[86]DATA!BE2</f>
        <v>0</v>
      </c>
    </row>
    <row r="85" spans="1:57" ht="17.100000000000001" customHeight="1" x14ac:dyDescent="0.3">
      <c r="A85" s="2" t="s">
        <v>136</v>
      </c>
      <c r="B85" s="2" t="str">
        <f>[87]DATA!B2</f>
        <v>Vipshop Holdings Ltd</v>
      </c>
      <c r="C85" s="3">
        <f>[87]DATA!C2</f>
        <v>0.7054650275936728</v>
      </c>
      <c r="D85" s="3">
        <f>[87]DATA!D2</f>
        <v>-1.5099764227278338E-3</v>
      </c>
      <c r="E85" s="3">
        <f>[87]DATA!E2</f>
        <v>0.44740343480402378</v>
      </c>
      <c r="F85" s="3">
        <f>[87]DATA!F2</f>
        <v>0.42878606245249484</v>
      </c>
      <c r="G85" s="3">
        <f>[87]DATA!G2</f>
        <v>-0.24338982837405115</v>
      </c>
      <c r="H85" s="3">
        <f>[87]DATA!H2</f>
        <v>-2.7612579754327727E-2</v>
      </c>
      <c r="I85" s="16">
        <f>[87]DATA!I2</f>
        <v>0.66129750572843238</v>
      </c>
      <c r="J85" s="3">
        <f>[87]DATA!J2</f>
        <v>9.7522876141407755E-2</v>
      </c>
      <c r="K85" s="3">
        <f>[87]DATA!K2</f>
        <v>7.3531308715957894E-2</v>
      </c>
      <c r="L85" s="3">
        <f>[87]DATA!L2</f>
        <v>0.45638208680000486</v>
      </c>
      <c r="M85" s="4">
        <f>[87]DATA!M2</f>
        <v>0.43515847994505324</v>
      </c>
      <c r="N85" s="5">
        <f>[87]DATA!N2</f>
        <v>-0.28484631092191098</v>
      </c>
      <c r="O85" s="4">
        <f>[87]DATA!O2</f>
        <v>-0.13365354936771306</v>
      </c>
      <c r="P85" s="16">
        <f>[87]DATA!P2</f>
        <v>-2.3432791039220149</v>
      </c>
      <c r="Q85" s="6">
        <f>[87]DATA!Q2</f>
        <v>2</v>
      </c>
      <c r="R85" s="6">
        <f>[87]DATA!R2</f>
        <v>1</v>
      </c>
      <c r="S85" s="6">
        <f>[87]DATA!S2</f>
        <v>1</v>
      </c>
      <c r="T85" s="6">
        <f>[87]DATA!T2</f>
        <v>1</v>
      </c>
      <c r="U85" s="6">
        <f>[87]DATA!U2</f>
        <v>1</v>
      </c>
      <c r="V85" s="6">
        <f>[87]DATA!V2</f>
        <v>2</v>
      </c>
      <c r="W85" s="6">
        <f>[87]DATA!W2</f>
        <v>1</v>
      </c>
      <c r="X85" s="6">
        <f>[87]DATA!X2</f>
        <v>3</v>
      </c>
      <c r="Y85" s="6">
        <f>[87]DATA!Y2</f>
        <v>3</v>
      </c>
      <c r="Z85" s="6">
        <f>[87]DATA!Z2</f>
        <v>3</v>
      </c>
      <c r="AA85" s="6">
        <f>[87]DATA!AA2</f>
        <v>3</v>
      </c>
      <c r="AB85" s="6">
        <f>[87]DATA!AB2</f>
        <v>2</v>
      </c>
      <c r="AC85" s="6">
        <f>[87]DATA!AC2</f>
        <v>2</v>
      </c>
      <c r="AD85" s="6" t="str">
        <f>[87]DATA!AD2</f>
        <v>Slow Grower</v>
      </c>
      <c r="AE85" s="6" t="str">
        <f>[87]DATA!AE2</f>
        <v>Regular</v>
      </c>
      <c r="AF85" s="6" t="str">
        <f>[87]DATA!AF2</f>
        <v>CHINA</v>
      </c>
      <c r="AG85" s="6" t="str">
        <f>[87]DATA!AG2</f>
        <v>Consumer Discretionary</v>
      </c>
      <c r="AH85" s="6" t="str">
        <f>[87]DATA!AH2</f>
        <v>Internet &amp; Direct Marketing Re</v>
      </c>
      <c r="AI85" s="6" t="str">
        <f>[87]DATA!AI2</f>
        <v>Retailing</v>
      </c>
      <c r="AJ85" s="6" t="str">
        <f>[87]DATA!AJ2</f>
        <v>Strongest</v>
      </c>
      <c r="AK85" s="6" t="str">
        <f>[87]DATA!AK2</f>
        <v>High</v>
      </c>
      <c r="AL85" s="6" t="str">
        <f>[87]DATA!AL2</f>
        <v>Network Effects</v>
      </c>
      <c r="AM85" s="6">
        <f>[87]DATA!AM2</f>
        <v>0</v>
      </c>
      <c r="AN85" s="6">
        <f>[87]DATA!AN2</f>
        <v>0</v>
      </c>
      <c r="AO85" s="6" t="str">
        <f>[87]DATA!AO2</f>
        <v>Narrow</v>
      </c>
      <c r="AP85" s="6" t="str">
        <f>[87]DATA!AP2</f>
        <v>Static</v>
      </c>
      <c r="AQ85" s="6" t="str">
        <f>[87]DATA!AQ2</f>
        <v>Slow</v>
      </c>
      <c r="AR85" s="6">
        <f>[87]DATA!AR2</f>
        <v>0.75</v>
      </c>
      <c r="AS85" s="6">
        <f>[87]DATA!AS2</f>
        <v>15</v>
      </c>
      <c r="AT85" s="6">
        <f>[87]DATA!AT2</f>
        <v>23</v>
      </c>
      <c r="AU85" s="6">
        <f>[87]DATA!AU2</f>
        <v>30</v>
      </c>
      <c r="AV85" s="6" t="str">
        <f>[87]DATA!AV2</f>
        <v>Tactical</v>
      </c>
      <c r="AW85" s="28">
        <f>[87]DATA!AW2</f>
        <v>11.5</v>
      </c>
      <c r="AX85" s="28">
        <f>[87]DATA!AX2</f>
        <v>7.666666666666667</v>
      </c>
      <c r="AY85" s="28">
        <f>[87]DATA!AY2</f>
        <v>23</v>
      </c>
      <c r="AZ85" s="6">
        <f>[87]DATA!AZ2</f>
        <v>1</v>
      </c>
      <c r="BA85" s="7" t="str">
        <f>[87]DATA!BA2</f>
        <v>Vipshop opera como un retailer de descuentos online multimarca en China. Sus segmentos operativos son: Vip.com, Shan Shan Outlets y Otros Segmentos. La empresa ofrece sus productos de marca a través de sus plataformas en línea vip.com y vipshop.com, así como a través de su sitio web en Internet y su aplicación para teléfonos celulares. Además, ofrece servicios de almacenamiento, logística, adquisición de productos, investigación y desarrollo, desarrollo tecnológico y consultoría.
La compañía no va a tener problemas en alcanzar 1B de beneficios y FCF. Valorando a x13-17 por ser China y sumando 2B de caja neta, tenemos una valoración de 15-20B (23-30$/acción).</v>
      </c>
      <c r="BB85" s="8">
        <f>[87]DATA!BB2</f>
        <v>0</v>
      </c>
      <c r="BC85" s="8">
        <f>[87]DATA!BC2</f>
        <v>0</v>
      </c>
      <c r="BD85" s="10">
        <f>[87]DATA!BD2</f>
        <v>44613</v>
      </c>
      <c r="BE85" s="15">
        <f>[87]DATA!BE2</f>
        <v>1.5</v>
      </c>
    </row>
    <row r="86" spans="1:57" ht="17.100000000000001" customHeight="1" x14ac:dyDescent="0.3">
      <c r="A86" s="2" t="s">
        <v>137</v>
      </c>
      <c r="B86" s="2" t="str">
        <f>[88]DATA!B2</f>
        <v>Viscofan SA</v>
      </c>
      <c r="C86" s="3">
        <f>[88]DATA!C2</f>
        <v>3.6682120948576293E-2</v>
      </c>
      <c r="D86" s="3">
        <f>[88]DATA!D2</f>
        <v>0.25955245599018534</v>
      </c>
      <c r="E86" s="3">
        <f>[88]DATA!E2</f>
        <v>0.19967164091918077</v>
      </c>
      <c r="F86" s="3">
        <f>[88]DATA!F2</f>
        <v>0.19902360644173411</v>
      </c>
      <c r="G86" s="3">
        <f>[88]DATA!G2</f>
        <v>8.4465458672773622E-2</v>
      </c>
      <c r="H86" s="3">
        <f>[88]DATA!H2</f>
        <v>1.9206408287232809E-3</v>
      </c>
      <c r="I86" s="16">
        <f>[88]DATA!I2</f>
        <v>0.39097817945645846</v>
      </c>
      <c r="J86" s="3">
        <f>[88]DATA!J2</f>
        <v>7.3512087249925528E-2</v>
      </c>
      <c r="K86" s="3">
        <f>[88]DATA!K2</f>
        <v>0.25784730748991402</v>
      </c>
      <c r="L86" s="3">
        <f>[88]DATA!L2</f>
        <v>0.2005995729942126</v>
      </c>
      <c r="M86" s="4">
        <f>[88]DATA!M2</f>
        <v>0.19995308789178937</v>
      </c>
      <c r="N86" s="5">
        <f>[88]DATA!N2</f>
        <v>7.930861037932381E-2</v>
      </c>
      <c r="O86" s="4">
        <f>[88]DATA!O2</f>
        <v>8.517345488988871E-3</v>
      </c>
      <c r="P86" s="16">
        <f>[88]DATA!P2</f>
        <v>0.34994345190010118</v>
      </c>
      <c r="Q86" s="6">
        <f>[88]DATA!Q2</f>
        <v>3</v>
      </c>
      <c r="R86" s="6">
        <f>[88]DATA!R2</f>
        <v>2</v>
      </c>
      <c r="S86" s="6">
        <f>[88]DATA!S2</f>
        <v>2</v>
      </c>
      <c r="T86" s="6">
        <f>[88]DATA!T2</f>
        <v>3</v>
      </c>
      <c r="U86" s="6">
        <f>[88]DATA!U2</f>
        <v>1</v>
      </c>
      <c r="V86" s="6">
        <f>[88]DATA!V2</f>
        <v>1</v>
      </c>
      <c r="W86" s="6">
        <f>[88]DATA!W2</f>
        <v>2</v>
      </c>
      <c r="X86" s="6">
        <f>[88]DATA!X2</f>
        <v>2</v>
      </c>
      <c r="Y86" s="6">
        <f>[88]DATA!Y2</f>
        <v>2</v>
      </c>
      <c r="Z86" s="6">
        <f>[88]DATA!Z2</f>
        <v>3</v>
      </c>
      <c r="AA86" s="6">
        <f>[88]DATA!AA2</f>
        <v>3</v>
      </c>
      <c r="AB86" s="6">
        <f>[88]DATA!AB2</f>
        <v>2</v>
      </c>
      <c r="AC86" s="6">
        <f>[88]DATA!AC2</f>
        <v>4</v>
      </c>
      <c r="AD86" s="6" t="str">
        <f>[88]DATA!AD2</f>
        <v>Stalwart</v>
      </c>
      <c r="AE86" s="6" t="str">
        <f>[88]DATA!AE2</f>
        <v>Good</v>
      </c>
      <c r="AF86" s="6" t="str">
        <f>[88]DATA!AF2</f>
        <v>SPAIN</v>
      </c>
      <c r="AG86" s="6" t="str">
        <f>[88]DATA!AG2</f>
        <v>Consumer Staples</v>
      </c>
      <c r="AH86" s="6" t="str">
        <f>[88]DATA!AH2</f>
        <v>Food Products</v>
      </c>
      <c r="AI86" s="6" t="str">
        <f>[88]DATA!AI2</f>
        <v>Food, Beverage &amp; Tobacco</v>
      </c>
      <c r="AJ86" s="6" t="str">
        <f>[88]DATA!AJ2</f>
        <v>Good</v>
      </c>
      <c r="AK86" s="6" t="str">
        <f>[88]DATA!AK2</f>
        <v>Low</v>
      </c>
      <c r="AL86" s="6" t="str">
        <f>[88]DATA!AL2</f>
        <v>Location</v>
      </c>
      <c r="AM86" s="6" t="str">
        <f>[88]DATA!AM2</f>
        <v>Switching Costs</v>
      </c>
      <c r="AN86" s="6">
        <f>[88]DATA!AN2</f>
        <v>0</v>
      </c>
      <c r="AO86" s="6" t="str">
        <f>[88]DATA!AO2</f>
        <v>Wide</v>
      </c>
      <c r="AP86" s="6" t="str">
        <f>[88]DATA!AP2</f>
        <v>Static</v>
      </c>
      <c r="AQ86" s="6" t="str">
        <f>[88]DATA!AQ2</f>
        <v>Slow</v>
      </c>
      <c r="AR86" s="6">
        <f>[88]DATA!AR2</f>
        <v>3.5</v>
      </c>
      <c r="AS86" s="6">
        <f>[88]DATA!AS2</f>
        <v>20</v>
      </c>
      <c r="AT86" s="6">
        <f>[88]DATA!AT2</f>
        <v>85</v>
      </c>
      <c r="AU86" s="6">
        <f>[88]DATA!AU2</f>
        <v>105</v>
      </c>
      <c r="AV86" s="6" t="str">
        <f>[88]DATA!AV2</f>
        <v>Strategical</v>
      </c>
      <c r="AW86" s="28">
        <f>[88]DATA!AW2</f>
        <v>65.384615384615387</v>
      </c>
      <c r="AX86" s="28">
        <f>[88]DATA!AX2</f>
        <v>56.666666666666664</v>
      </c>
      <c r="AY86" s="28">
        <f>[88]DATA!AY2</f>
        <v>105</v>
      </c>
      <c r="AZ86" s="6">
        <f>[88]DATA!AZ2</f>
        <v>4</v>
      </c>
      <c r="BA86" s="7" t="str">
        <f>[88]DATA!BA2</f>
        <v xml:space="preserve">Fabricador mundial de envolturas de prductos carnicos. Su crecimiento internacional inorganico y organico le ha permitido alcanzar un 19% de la cuota de negocio global. La empresa tiene una gran capacidad de fijar precios ya que está en una buena posición dentro de la cadena de suministros y a los fabricantes de productos carnicos les supone un coste el cambio de proveedor. La empresa esta experimentnando uin gran crecimiento en Asia debido a la creciente preferencia por los productos carnicos de la region.  Si tomamos las ventas normalizadas que estan entorno a 950 y lo multiplicamos por el margen del 25% llegamos EBITDA normalizado de 237,5 que con el cash conversion de 95% sería un FCF de 225,6. Esto con un multiplo de 20 daría una valoracion entre 85 y 105. </v>
      </c>
      <c r="BB86" s="8">
        <f>[88]DATA!BB2</f>
        <v>0</v>
      </c>
      <c r="BC86" s="8">
        <f>[88]DATA!BC2</f>
        <v>0</v>
      </c>
      <c r="BD86" s="10">
        <f>[88]DATA!BD2</f>
        <v>44599</v>
      </c>
      <c r="BE86" s="15">
        <f>[88]DATA!BE2</f>
        <v>0</v>
      </c>
    </row>
    <row r="87" spans="1:57" ht="17.100000000000001" customHeight="1" x14ac:dyDescent="0.3">
      <c r="A87" s="2" t="s">
        <v>144</v>
      </c>
      <c r="B87" s="2" t="str">
        <f>[89]DATA!B2</f>
        <v>XPeng Inc</v>
      </c>
      <c r="C87" s="3" t="e">
        <f>[89]DATA!C2</f>
        <v>#VALUE!</v>
      </c>
      <c r="D87" s="3">
        <f>[89]DATA!D2</f>
        <v>-55.644856890480234</v>
      </c>
      <c r="E87" s="3" t="e">
        <f>[89]DATA!E2</f>
        <v>#VALUE!</v>
      </c>
      <c r="F87" s="3" t="e">
        <f>[89]DATA!F2</f>
        <v>#VALUE!</v>
      </c>
      <c r="G87" s="3" t="e">
        <f>[89]DATA!G2</f>
        <v>#VALUE!</v>
      </c>
      <c r="H87" s="3" t="e">
        <f>[89]DATA!H2</f>
        <v>#VALUE!</v>
      </c>
      <c r="I87" s="16" t="e">
        <f>[89]DATA!I2</f>
        <v>#VALUE!</v>
      </c>
      <c r="J87" s="3">
        <f>[89]DATA!J2</f>
        <v>2.8380676114021965</v>
      </c>
      <c r="K87" s="3" t="str">
        <f>[89]DATA!K2</f>
        <v/>
      </c>
      <c r="L87" s="3" t="e">
        <f>[89]DATA!L2</f>
        <v>#VALUE!</v>
      </c>
      <c r="M87" s="4" t="e">
        <f>[89]DATA!M2</f>
        <v>#VALUE!</v>
      </c>
      <c r="N87" s="5" t="e">
        <f>[89]DATA!N2</f>
        <v>#VALUE!</v>
      </c>
      <c r="O87" s="4" t="e">
        <f>[89]DATA!O2</f>
        <v>#VALUE!</v>
      </c>
      <c r="P87" s="16" t="e">
        <f>[89]DATA!P2</f>
        <v>#VALUE!</v>
      </c>
      <c r="Q87" s="6">
        <f>[89]DATA!Q2</f>
        <v>0</v>
      </c>
      <c r="R87" s="6">
        <f>[89]DATA!R2</f>
        <v>3</v>
      </c>
      <c r="S87" s="6">
        <f>[89]DATA!S2</f>
        <v>0</v>
      </c>
      <c r="T87" s="6">
        <f>[89]DATA!T2</f>
        <v>0</v>
      </c>
      <c r="U87" s="6">
        <f>[89]DATA!U2</f>
        <v>3</v>
      </c>
      <c r="V87" s="6">
        <f>[89]DATA!V2</f>
        <v>1</v>
      </c>
      <c r="W87" s="6">
        <f>[89]DATA!W2</f>
        <v>0</v>
      </c>
      <c r="X87" s="6">
        <f>[89]DATA!X2</f>
        <v>1</v>
      </c>
      <c r="Y87" s="6">
        <f>[89]DATA!Y2</f>
        <v>3</v>
      </c>
      <c r="Z87" s="6">
        <f>[89]DATA!Z2</f>
        <v>1</v>
      </c>
      <c r="AA87" s="6">
        <f>[89]DATA!AA2</f>
        <v>2</v>
      </c>
      <c r="AB87" s="6">
        <f>[89]DATA!AB2</f>
        <v>1</v>
      </c>
      <c r="AC87" s="6">
        <f>[89]DATA!AC2</f>
        <v>1</v>
      </c>
      <c r="AD87" s="6" t="str">
        <f>[89]DATA!AD2</f>
        <v>Fast Grower</v>
      </c>
      <c r="AE87" s="6" t="str">
        <f>[89]DATA!AE2</f>
        <v>Regular</v>
      </c>
      <c r="AF87" s="6" t="str">
        <f>[89]DATA!AF2</f>
        <v>CHINA</v>
      </c>
      <c r="AG87" s="6" t="str">
        <f>[89]DATA!AG2</f>
        <v>Consumer Discretionary</v>
      </c>
      <c r="AH87" s="6" t="str">
        <f>[89]DATA!AH2</f>
        <v>Automobiles</v>
      </c>
      <c r="AI87" s="6" t="str">
        <f>[89]DATA!AI2</f>
        <v>Automobiles &amp; Components</v>
      </c>
      <c r="AJ87" s="6" t="str">
        <f>[89]DATA!AJ2</f>
        <v>Good</v>
      </c>
      <c r="AK87" s="6" t="str">
        <f>[89]DATA!AK2</f>
        <v>High</v>
      </c>
      <c r="AL87" s="6">
        <f>[89]DATA!AL2</f>
        <v>0</v>
      </c>
      <c r="AM87" s="6">
        <f>[89]DATA!AM2</f>
        <v>0</v>
      </c>
      <c r="AN87" s="6">
        <f>[89]DATA!AN2</f>
        <v>0</v>
      </c>
      <c r="AO87" s="6">
        <f>[89]DATA!AO2</f>
        <v>0</v>
      </c>
      <c r="AP87" s="6">
        <f>[89]DATA!AP2</f>
        <v>0</v>
      </c>
      <c r="AQ87" s="6" t="str">
        <f>[89]DATA!AQ2</f>
        <v>Fast</v>
      </c>
      <c r="AR87" s="6">
        <f>[89]DATA!AR2</f>
        <v>0</v>
      </c>
      <c r="AS87" s="6">
        <f>[89]DATA!AS2</f>
        <v>0</v>
      </c>
      <c r="AT87" s="6">
        <f>[89]DATA!AT2</f>
        <v>40</v>
      </c>
      <c r="AU87" s="6">
        <f>[89]DATA!AU2</f>
        <v>50</v>
      </c>
      <c r="AV87" s="6" t="str">
        <f>[89]DATA!AV2</f>
        <v>Strategical</v>
      </c>
      <c r="AW87" s="28">
        <f>[89]DATA!AW2</f>
        <v>30.769230769230766</v>
      </c>
      <c r="AX87" s="28">
        <f>[89]DATA!AX2</f>
        <v>26.666666666666668</v>
      </c>
      <c r="AY87" s="28">
        <f>[89]DATA!AY2</f>
        <v>50</v>
      </c>
      <c r="AZ87" s="6">
        <f>[89]DATA!AZ2</f>
        <v>2</v>
      </c>
      <c r="BA87" s="7" t="str">
        <f>[89]DATA!BA2</f>
        <v>La tesis es que la compañía sigue creciendo en ventas y ampliando márgenes hasta llegar a hacer 1.5B en FCF en 2025 o antes.</v>
      </c>
      <c r="BB87" s="8">
        <f>[89]DATA!BB2</f>
        <v>0</v>
      </c>
      <c r="BC87" s="8">
        <f>[89]DATA!BC2</f>
        <v>0</v>
      </c>
      <c r="BD87" s="10">
        <f>[89]DATA!BD2</f>
        <v>44651</v>
      </c>
      <c r="BE87" s="15">
        <f>[89]DATA!BE2</f>
        <v>1.75</v>
      </c>
    </row>
    <row r="88" spans="1:57" ht="17.100000000000001" customHeight="1" x14ac:dyDescent="0.3">
      <c r="A88" s="2" t="s">
        <v>138</v>
      </c>
      <c r="B88" s="2" t="str">
        <f>[90]DATA!B2</f>
        <v>SoftBank Group Corp</v>
      </c>
      <c r="C88" s="3">
        <f>[90]DATA!C2</f>
        <v>6.1345445362856577E-2</v>
      </c>
      <c r="D88" s="3">
        <f>[90]DATA!D2</f>
        <v>0.4161461310104107</v>
      </c>
      <c r="E88" s="3">
        <f>[90]DATA!E2</f>
        <v>0.13196770756212106</v>
      </c>
      <c r="F88" s="3">
        <f>[90]DATA!F2</f>
        <v>0.10558786457749048</v>
      </c>
      <c r="G88" s="3">
        <f>[90]DATA!G2</f>
        <v>0.40845131650502775</v>
      </c>
      <c r="H88" s="3">
        <f>[90]DATA!H2</f>
        <v>2.2712886075437581E-2</v>
      </c>
      <c r="I88" s="16">
        <f>[90]DATA!I2</f>
        <v>15.815519642380256</v>
      </c>
      <c r="J88" s="3">
        <f>[90]DATA!J2</f>
        <v>0.10166310767655573</v>
      </c>
      <c r="K88" s="3">
        <f>[90]DATA!K2</f>
        <v>1.4762449301877503</v>
      </c>
      <c r="L88" s="3">
        <f>[90]DATA!L2</f>
        <v>0.38837107575529162</v>
      </c>
      <c r="M88" s="4">
        <f>[90]DATA!M2</f>
        <v>0.31477215716085699</v>
      </c>
      <c r="N88" s="5">
        <f>[90]DATA!N2</f>
        <v>0.31080242616075371</v>
      </c>
      <c r="O88" s="4">
        <f>[90]DATA!O2</f>
        <v>1.5424017635964224E-2</v>
      </c>
      <c r="P88" s="16">
        <f>[90]DATA!P2</f>
        <v>1.4722861440539516</v>
      </c>
      <c r="Q88" s="6">
        <f>[90]DATA!Q2</f>
        <v>1</v>
      </c>
      <c r="R88" s="6">
        <f>[90]DATA!R2</f>
        <v>1</v>
      </c>
      <c r="S88" s="6">
        <f>[90]DATA!S2</f>
        <v>1</v>
      </c>
      <c r="T88" s="6">
        <f>[90]DATA!T2</f>
        <v>1</v>
      </c>
      <c r="U88" s="6">
        <f>[90]DATA!U2</f>
        <v>1</v>
      </c>
      <c r="V88" s="6">
        <f>[90]DATA!V2</f>
        <v>1</v>
      </c>
      <c r="W88" s="6">
        <f>[90]DATA!W2</f>
        <v>1</v>
      </c>
      <c r="X88" s="6">
        <f>[90]DATA!X2</f>
        <v>1</v>
      </c>
      <c r="Y88" s="6">
        <f>[90]DATA!Y2</f>
        <v>1</v>
      </c>
      <c r="Z88" s="6">
        <f>[90]DATA!Z2</f>
        <v>1</v>
      </c>
      <c r="AA88" s="6">
        <f>[90]DATA!AA2</f>
        <v>1</v>
      </c>
      <c r="AB88" s="6">
        <f>[90]DATA!AB2</f>
        <v>1</v>
      </c>
      <c r="AC88" s="6">
        <f>[90]DATA!AC2</f>
        <v>2</v>
      </c>
      <c r="AD88" s="6" t="str">
        <f>[90]DATA!AD2</f>
        <v>Asset Plays</v>
      </c>
      <c r="AE88" s="6" t="str">
        <f>[90]DATA!AE2</f>
        <v>Good</v>
      </c>
      <c r="AF88" s="6" t="str">
        <f>[90]DATA!AF2</f>
        <v>JAPAN</v>
      </c>
      <c r="AG88" s="6" t="str">
        <f>[90]DATA!AG2</f>
        <v>Communication Services</v>
      </c>
      <c r="AH88" s="6" t="str">
        <f>[90]DATA!AH2</f>
        <v>Wireless Telecommunication Ser</v>
      </c>
      <c r="AI88" s="6" t="str">
        <f>[90]DATA!AI2</f>
        <v>Telecommunication Services</v>
      </c>
      <c r="AJ88" s="6" t="str">
        <f>[90]DATA!AJ2</f>
        <v>Good</v>
      </c>
      <c r="AK88" s="6" t="str">
        <f>[90]DATA!AK2</f>
        <v>High</v>
      </c>
      <c r="AL88" s="6" t="str">
        <f>[90]DATA!AL2</f>
        <v>Economies of Scale</v>
      </c>
      <c r="AM88" s="6">
        <f>[90]DATA!AM2</f>
        <v>0</v>
      </c>
      <c r="AN88" s="6">
        <f>[90]DATA!AN2</f>
        <v>0</v>
      </c>
      <c r="AO88" s="6" t="str">
        <f>[90]DATA!AO2</f>
        <v>Wide</v>
      </c>
      <c r="AP88" s="6" t="str">
        <f>[90]DATA!AP2</f>
        <v>Static</v>
      </c>
      <c r="AQ88" s="6" t="str">
        <f>[90]DATA!AQ2</f>
        <v>Yes</v>
      </c>
      <c r="AR88" s="6">
        <f>[90]DATA!AR2</f>
        <v>1</v>
      </c>
      <c r="AS88" s="6">
        <f>[90]DATA!AS2</f>
        <v>0</v>
      </c>
      <c r="AT88" s="6">
        <f>[90]DATA!AT2</f>
        <v>7400</v>
      </c>
      <c r="AU88" s="6">
        <f>[90]DATA!AU2</f>
        <v>11400</v>
      </c>
      <c r="AV88" s="6" t="str">
        <f>[90]DATA!AV2</f>
        <v>Strategical</v>
      </c>
      <c r="AW88" s="28">
        <f>[90]DATA!AW2</f>
        <v>5700</v>
      </c>
      <c r="AX88" s="28">
        <f>[90]DATA!AX2</f>
        <v>4900</v>
      </c>
      <c r="AY88" s="28">
        <f>[90]DATA!AY2</f>
        <v>11400</v>
      </c>
      <c r="AZ88" s="6">
        <f>[90]DATA!AZ2</f>
        <v>3</v>
      </c>
      <c r="BA88" s="7" t="str">
        <f>[90]DATA!BA2</f>
        <v>NAV 19.4 T JPY (11.400 JPY/Share). BABA (1/3), SVF1 y SVF2 más del 25% cada uno, otros un 15% aprox. Para la valoración tomamos el NAV como rango alto y un 35% de descuento sobre NAV para el rango bajo.</v>
      </c>
      <c r="BB88" s="8">
        <f>[90]DATA!BB2</f>
        <v>0</v>
      </c>
      <c r="BC88" s="8">
        <f>[90]DATA!BC2</f>
        <v>0</v>
      </c>
      <c r="BD88" s="10">
        <f>[90]DATA!BD2</f>
        <v>44620</v>
      </c>
      <c r="BE88" s="15">
        <f>[90]DATA!BE2</f>
        <v>290</v>
      </c>
    </row>
    <row r="89" spans="1:57" ht="17.100000000000001" customHeight="1" x14ac:dyDescent="0.3">
      <c r="A89" s="2" t="s">
        <v>146</v>
      </c>
      <c r="B89" s="2" t="e">
        <f>[91]DATA!$B$2</f>
        <v>#NAME?</v>
      </c>
      <c r="C89" s="3" t="e">
        <f>[91]DATA!C2</f>
        <v>#NAME?</v>
      </c>
      <c r="D89" s="3" t="e">
        <f>[91]DATA!D2</f>
        <v>#REF!</v>
      </c>
      <c r="E89" s="3" t="e">
        <f>[91]DATA!E2</f>
        <v>#REF!</v>
      </c>
      <c r="F89" s="3" t="e">
        <f>[91]DATA!F2</f>
        <v>#REF!</v>
      </c>
      <c r="G89" s="3" t="e">
        <f>[91]DATA!G2</f>
        <v>#REF!</v>
      </c>
      <c r="H89" s="3" t="e">
        <f>[91]DATA!H2</f>
        <v>#REF!</v>
      </c>
      <c r="I89" s="16" t="e">
        <f>[91]DATA!I2</f>
        <v>#REF!</v>
      </c>
      <c r="J89" s="3" t="str">
        <f>[91]DATA!J2</f>
        <v>Revenue Growth</v>
      </c>
      <c r="K89" s="3" t="str">
        <f>[91]DATA!K2</f>
        <v>EBITDA Margin</v>
      </c>
      <c r="L89" s="3" t="str">
        <f>[91]DATA!L2</f>
        <v>ROCE</v>
      </c>
      <c r="M89" s="4" t="str">
        <f>[91]DATA!M2</f>
        <v>ROCE with Goodwill</v>
      </c>
      <c r="N89" s="5" t="str">
        <f>[91]DATA!N2</f>
        <v>Net Debt/Total Assets ex Goodwill</v>
      </c>
      <c r="O89" s="4" t="str">
        <f>[91]DATA!O2</f>
        <v>Interest/Total Debt</v>
      </c>
      <c r="P89" s="16" t="str">
        <f>[91]DATA!P2</f>
        <v>Net Debt/EBITDA</v>
      </c>
      <c r="Q89" s="6">
        <f>[91]DATA!Q2</f>
        <v>2</v>
      </c>
      <c r="R89" s="6">
        <f>[91]DATA!R2</f>
        <v>3</v>
      </c>
      <c r="S89" s="6">
        <f>[91]DATA!S2</f>
        <v>2</v>
      </c>
      <c r="T89" s="6">
        <f>[91]DATA!T2</f>
        <v>2</v>
      </c>
      <c r="U89" s="6">
        <f>[91]DATA!U2</f>
        <v>3</v>
      </c>
      <c r="V89" s="6">
        <f>[91]DATA!V2</f>
        <v>2</v>
      </c>
      <c r="W89" s="6">
        <f>[91]DATA!W2</f>
        <v>2</v>
      </c>
      <c r="X89" s="6">
        <f>[91]DATA!X2</f>
        <v>2</v>
      </c>
      <c r="Y89" s="6">
        <f>[91]DATA!Y2</f>
        <v>1</v>
      </c>
      <c r="Z89" s="6">
        <f>[91]DATA!Z2</f>
        <v>1</v>
      </c>
      <c r="AA89" s="6">
        <f>[91]DATA!AA2</f>
        <v>2</v>
      </c>
      <c r="AB89" s="6">
        <f>[91]DATA!AB2</f>
        <v>2</v>
      </c>
      <c r="AC89" s="6">
        <f>[91]DATA!AC2</f>
        <v>2</v>
      </c>
      <c r="AD89" s="6" t="str">
        <f>[91]DATA!AD2</f>
        <v>Fast Grower</v>
      </c>
      <c r="AE89" s="6" t="str">
        <f>[91]DATA!AE2</f>
        <v>Good</v>
      </c>
      <c r="AF89" s="6" t="e">
        <f>[91]DATA!AF2</f>
        <v>#NAME?</v>
      </c>
      <c r="AG89" s="6" t="e">
        <f>[91]DATA!AG2</f>
        <v>#NAME?</v>
      </c>
      <c r="AH89" s="6" t="e">
        <f>[91]DATA!AH2</f>
        <v>#NAME?</v>
      </c>
      <c r="AI89" s="6" t="e">
        <f>[91]DATA!AI2</f>
        <v>#NAME?</v>
      </c>
      <c r="AJ89" s="6" t="str">
        <f>[91]DATA!AJ2</f>
        <v>Good</v>
      </c>
      <c r="AK89" s="6" t="str">
        <f>[91]DATA!AK2</f>
        <v>Medium</v>
      </c>
      <c r="AL89" s="6" t="str">
        <f>[91]DATA!AL2</f>
        <v>Economies of Scale</v>
      </c>
      <c r="AM89" s="6" t="str">
        <f>[91]DATA!AM2</f>
        <v>Switching Costs</v>
      </c>
      <c r="AN89" s="6">
        <f>[91]DATA!AN2</f>
        <v>0</v>
      </c>
      <c r="AO89" s="6" t="str">
        <f>[91]DATA!AO2</f>
        <v>Wide</v>
      </c>
      <c r="AP89" s="6" t="str">
        <f>[91]DATA!AP2</f>
        <v>Static</v>
      </c>
      <c r="AQ89" s="6" t="str">
        <f>[91]DATA!AQ2</f>
        <v>Fast</v>
      </c>
      <c r="AR89" s="6">
        <f>[91]DATA!AR2</f>
        <v>4</v>
      </c>
      <c r="AS89" s="6">
        <f>[91]DATA!AS2</f>
        <v>40</v>
      </c>
      <c r="AT89" s="6">
        <f>[91]DATA!AT2</f>
        <v>210</v>
      </c>
      <c r="AU89" s="6">
        <f>[91]DATA!AU2</f>
        <v>250</v>
      </c>
      <c r="AV89" s="6" t="str">
        <f>[91]DATA!AV2</f>
        <v>Strategical</v>
      </c>
      <c r="AW89" s="28">
        <f>[91]DATA!AW2</f>
        <v>161.53846153846152</v>
      </c>
      <c r="AX89" s="28">
        <f>[91]DATA!AX2</f>
        <v>140</v>
      </c>
      <c r="AY89" s="28">
        <f>[91]DATA!AY2</f>
        <v>250</v>
      </c>
      <c r="AZ89" s="6">
        <f>[91]DATA!AZ2</f>
        <v>2</v>
      </c>
      <c r="BA89" s="7" t="str">
        <f>[91]DATA!BA2</f>
        <v>Empresa de servicios e ingenieria de IT. Comparable en negocio a EPAM, Globant, etc, pero de menor tamaño. Suponemos 800M en '22 (dia del analisis presenta 395M de Revenue en H1 '22) y CAGR 30-40% hasta '24 lo que supondría 1400-1600M con un margen neto del 10% serían 140-160M net profit. Por el sector y tipo de empresa, asumimos un FCF conversion del 100%. Valorando a 22xFCF por crecimiento obtenemos 3000-3500M, lo que supone 210-250€/acción.</v>
      </c>
      <c r="BB89" s="8">
        <f>[91]DATA!BB2</f>
        <v>0</v>
      </c>
      <c r="BC89" s="8">
        <f>[91]DATA!BC2</f>
        <v>0</v>
      </c>
      <c r="BD89" s="10">
        <f>[91]DATA!BD2</f>
        <v>44785</v>
      </c>
      <c r="BE89" s="15">
        <f>[91]DATA!BE2</f>
        <v>1.62</v>
      </c>
    </row>
    <row r="90" spans="1:57" ht="17.100000000000001" customHeight="1" x14ac:dyDescent="0.3">
      <c r="A90" s="2" t="s">
        <v>147</v>
      </c>
      <c r="B90" s="2" t="e">
        <f>[92]DATA!$B$2</f>
        <v>#NAME?</v>
      </c>
      <c r="C90" s="3" t="e">
        <f>[92]DATA!C2</f>
        <v>#NAME?</v>
      </c>
      <c r="D90" s="3" t="e">
        <f>[92]DATA!D2</f>
        <v>#REF!</v>
      </c>
      <c r="E90" s="3" t="e">
        <f>[92]DATA!E2</f>
        <v>#REF!</v>
      </c>
      <c r="F90" s="3" t="e">
        <f>[92]DATA!F2</f>
        <v>#REF!</v>
      </c>
      <c r="G90" s="3" t="e">
        <f>[92]DATA!G2</f>
        <v>#REF!</v>
      </c>
      <c r="H90" s="3" t="e">
        <f>[92]DATA!H2</f>
        <v>#REF!</v>
      </c>
      <c r="I90" s="16" t="e">
        <f>[92]DATA!I2</f>
        <v>#REF!</v>
      </c>
      <c r="J90" s="3" t="str">
        <f>[92]DATA!J2</f>
        <v>Revenue Growth</v>
      </c>
      <c r="K90" s="3" t="str">
        <f>[92]DATA!K2</f>
        <v>EBITDA Margin</v>
      </c>
      <c r="L90" s="3" t="str">
        <f>[92]DATA!L2</f>
        <v>ROCE</v>
      </c>
      <c r="M90" s="4" t="str">
        <f>[92]DATA!M2</f>
        <v>ROCE with Goodwill</v>
      </c>
      <c r="N90" s="5" t="str">
        <f>[92]DATA!N2</f>
        <v>Net Debt/Total Assets ex Goodwill</v>
      </c>
      <c r="O90" s="4" t="str">
        <f>[92]DATA!O2</f>
        <v>Interest/Total Debt</v>
      </c>
      <c r="P90" s="16" t="str">
        <f>[92]DATA!P2</f>
        <v>Net Debt/EBITDA</v>
      </c>
      <c r="Q90" s="6">
        <f>[92]DATA!Q2</f>
        <v>2</v>
      </c>
      <c r="R90" s="6">
        <f>[92]DATA!R2</f>
        <v>2</v>
      </c>
      <c r="S90" s="6">
        <f>[92]DATA!S2</f>
        <v>1</v>
      </c>
      <c r="T90" s="6">
        <f>[92]DATA!T2</f>
        <v>2</v>
      </c>
      <c r="U90" s="6">
        <f>[92]DATA!U2</f>
        <v>2</v>
      </c>
      <c r="V90" s="6">
        <f>[92]DATA!V2</f>
        <v>2</v>
      </c>
      <c r="W90" s="6">
        <f>[92]DATA!W2</f>
        <v>2</v>
      </c>
      <c r="X90" s="6">
        <f>[92]DATA!X2</f>
        <v>2</v>
      </c>
      <c r="Y90" s="6">
        <f>[92]DATA!Y2</f>
        <v>2</v>
      </c>
      <c r="Z90" s="6">
        <f>[92]DATA!Z2</f>
        <v>2</v>
      </c>
      <c r="AA90" s="6">
        <f>[92]DATA!AA2</f>
        <v>2</v>
      </c>
      <c r="AB90" s="6">
        <f>[92]DATA!AB2</f>
        <v>2</v>
      </c>
      <c r="AC90" s="6">
        <f>[92]DATA!AC2</f>
        <v>2</v>
      </c>
      <c r="AD90" s="6" t="str">
        <f>[92]DATA!AD2</f>
        <v>Fast Grower</v>
      </c>
      <c r="AE90" s="6" t="str">
        <f>[92]DATA!AE2</f>
        <v>Good</v>
      </c>
      <c r="AF90" s="6" t="e">
        <f>[92]DATA!AF2</f>
        <v>#NAME?</v>
      </c>
      <c r="AG90" s="6" t="e">
        <f>[92]DATA!AG2</f>
        <v>#NAME?</v>
      </c>
      <c r="AH90" s="6" t="e">
        <f>[92]DATA!AH2</f>
        <v>#NAME?</v>
      </c>
      <c r="AI90" s="6" t="e">
        <f>[92]DATA!AI2</f>
        <v>#NAME?</v>
      </c>
      <c r="AJ90" s="6" t="str">
        <f>[92]DATA!AJ2</f>
        <v>Good</v>
      </c>
      <c r="AK90" s="6" t="str">
        <f>[92]DATA!AK2</f>
        <v>Medium</v>
      </c>
      <c r="AL90" s="6" t="str">
        <f>[92]DATA!AL2</f>
        <v>Intangible Assets/Brands</v>
      </c>
      <c r="AM90" s="6" t="str">
        <f>[92]DATA!AM2</f>
        <v>Economies of Scale</v>
      </c>
      <c r="AN90" s="6">
        <f>[92]DATA!AN2</f>
        <v>0</v>
      </c>
      <c r="AO90" s="6" t="str">
        <f>[92]DATA!AO2</f>
        <v>Wide</v>
      </c>
      <c r="AP90" s="6" t="str">
        <f>[92]DATA!AP2</f>
        <v>Static</v>
      </c>
      <c r="AQ90" s="6" t="str">
        <f>[92]DATA!AQ2</f>
        <v>Yes</v>
      </c>
      <c r="AR90" s="6">
        <f>[92]DATA!AR2</f>
        <v>1.55</v>
      </c>
      <c r="AS90" s="6">
        <f>[92]DATA!AS2</f>
        <v>28</v>
      </c>
      <c r="AT90" s="6">
        <f>[92]DATA!AT2</f>
        <v>72</v>
      </c>
      <c r="AU90" s="6">
        <f>[92]DATA!AU2</f>
        <v>85</v>
      </c>
      <c r="AV90" s="6" t="str">
        <f>[92]DATA!AV2</f>
        <v>Strategical</v>
      </c>
      <c r="AW90" s="28">
        <f>[92]DATA!AW2</f>
        <v>55.38461538461538</v>
      </c>
      <c r="AX90" s="28">
        <f>[92]DATA!AX2</f>
        <v>48</v>
      </c>
      <c r="AY90" s="28">
        <f>[92]DATA!AY2</f>
        <v>85</v>
      </c>
      <c r="AZ90" s="6">
        <f>[92]DATA!AZ2</f>
        <v>1</v>
      </c>
      <c r="BA90" s="7" t="str">
        <f>[92]DATA!BA2</f>
        <v>Peer de Adidas y Nike. Algo menos de calidad que ambas por márgenes y ROIC, pero la historia es de crecimiento más fuerte. Un driver importante es China, donde tiene menor market share que peers y depende de su performance en esa geografía puede decepcionar. Asumimo CAGR entre 10-13% a '24 lo que suponen 9.000-9.800M de Sales. Se estima crecimiento de margenes por según vaya creciendo la empresa por lo que asumo 5.5-6% de margen neto: 500-590M, lo que supone 3.3-3.9€/share. Valorando a 22x P/E supone entre 72-85€ por acción. Valorando por FCF, considero el Net profit como el CF before manteinance capex (asumiendo que el D&amp;A=change in WC + otros gastos), lo que resulta en un FCF entre 200-290M de FCF. Esto supone 1.32-1.92 FCF/Share.</v>
      </c>
      <c r="BB90" s="8">
        <f>[92]DATA!BB2</f>
        <v>0</v>
      </c>
      <c r="BC90" s="8">
        <f>[92]DATA!BC2</f>
        <v>0</v>
      </c>
      <c r="BD90" s="10">
        <f>[92]DATA!BD2</f>
        <v>44783</v>
      </c>
      <c r="BE90" s="15">
        <f>[92]DATA!BE2</f>
        <v>1.62</v>
      </c>
    </row>
    <row r="91" spans="1:57" ht="17.100000000000001" customHeight="1" x14ac:dyDescent="0.3">
      <c r="A91" s="2" t="s">
        <v>149</v>
      </c>
      <c r="B91" s="2" t="e">
        <f>[93]DATA!$B$2</f>
        <v>#NAME?</v>
      </c>
      <c r="C91" s="3" t="e">
        <f>[93]DATA!C2</f>
        <v>#NAME?</v>
      </c>
      <c r="D91" s="3" t="e">
        <f>[93]DATA!D2</f>
        <v>#REF!</v>
      </c>
      <c r="E91" s="3" t="e">
        <f>[93]DATA!E2</f>
        <v>#REF!</v>
      </c>
      <c r="F91" s="3" t="e">
        <f>[93]DATA!F2</f>
        <v>#REF!</v>
      </c>
      <c r="G91" s="3" t="e">
        <f>[93]DATA!G2</f>
        <v>#REF!</v>
      </c>
      <c r="H91" s="3" t="e">
        <f>[93]DATA!H2</f>
        <v>#REF!</v>
      </c>
      <c r="I91" s="16" t="e">
        <f>[93]DATA!I2</f>
        <v>#REF!</v>
      </c>
      <c r="J91" s="3" t="str">
        <f>[93]DATA!J2</f>
        <v>Revenue Growth</v>
      </c>
      <c r="K91" s="3" t="str">
        <f>[93]DATA!K2</f>
        <v>EBITDA Margin</v>
      </c>
      <c r="L91" s="3" t="str">
        <f>[93]DATA!L2</f>
        <v>ROCE</v>
      </c>
      <c r="M91" s="4" t="str">
        <f>[93]DATA!M2</f>
        <v>ROCE with Goodwill</v>
      </c>
      <c r="N91" s="5" t="str">
        <f>[93]DATA!N2</f>
        <v>Net Debt/Total Assets ex Goodwill</v>
      </c>
      <c r="O91" s="4" t="str">
        <f>[93]DATA!O2</f>
        <v>Interest/Total Debt</v>
      </c>
      <c r="P91" s="16" t="str">
        <f>[93]DATA!P2</f>
        <v>Net Debt/EBITDA</v>
      </c>
      <c r="Q91" s="6">
        <f>[93]DATA!Q2</f>
        <v>2</v>
      </c>
      <c r="R91" s="6">
        <f>[93]DATA!R2</f>
        <v>3</v>
      </c>
      <c r="S91" s="6">
        <f>[93]DATA!S2</f>
        <v>2</v>
      </c>
      <c r="T91" s="6">
        <f>[93]DATA!T2</f>
        <v>2</v>
      </c>
      <c r="U91" s="6">
        <f>[93]DATA!U2</f>
        <v>2</v>
      </c>
      <c r="V91" s="6">
        <f>[93]DATA!V2</f>
        <v>2</v>
      </c>
      <c r="W91" s="6">
        <f>[93]DATA!W2</f>
        <v>2</v>
      </c>
      <c r="X91" s="6">
        <f>[93]DATA!X2</f>
        <v>3</v>
      </c>
      <c r="Y91" s="6">
        <f>[93]DATA!Y2</f>
        <v>3</v>
      </c>
      <c r="Z91" s="6">
        <f>[93]DATA!Z2</f>
        <v>2</v>
      </c>
      <c r="AA91" s="6">
        <f>[93]DATA!AA2</f>
        <v>2</v>
      </c>
      <c r="AB91" s="6">
        <f>[93]DATA!AB2</f>
        <v>2</v>
      </c>
      <c r="AC91" s="6">
        <f>[93]DATA!AC2</f>
        <v>3</v>
      </c>
      <c r="AD91" s="6" t="str">
        <f>[93]DATA!AD2</f>
        <v>Slow Grower</v>
      </c>
      <c r="AE91" s="6" t="str">
        <f>[93]DATA!AE2</f>
        <v>Excellent</v>
      </c>
      <c r="AF91" s="6" t="e">
        <f>[93]DATA!AF2</f>
        <v>#NAME?</v>
      </c>
      <c r="AG91" s="6" t="e">
        <f>[93]DATA!AG2</f>
        <v>#NAME?</v>
      </c>
      <c r="AH91" s="6" t="e">
        <f>[93]DATA!AH2</f>
        <v>#NAME?</v>
      </c>
      <c r="AI91" s="6" t="e">
        <f>[93]DATA!AI2</f>
        <v>#NAME?</v>
      </c>
      <c r="AJ91" s="6" t="str">
        <f>[93]DATA!AJ2</f>
        <v>Good</v>
      </c>
      <c r="AK91" s="6" t="str">
        <f>[93]DATA!AK2</f>
        <v>Medium</v>
      </c>
      <c r="AL91" s="6" t="str">
        <f>[93]DATA!AL2</f>
        <v>Intangible Assets/Brands</v>
      </c>
      <c r="AM91" s="6" t="str">
        <f>[93]DATA!AM2</f>
        <v>Economies of Scale</v>
      </c>
      <c r="AN91" s="6">
        <f>[93]DATA!AN2</f>
        <v>0</v>
      </c>
      <c r="AO91" s="6" t="str">
        <f>[93]DATA!AO2</f>
        <v>Wide</v>
      </c>
      <c r="AP91" s="6" t="str">
        <f>[93]DATA!AP2</f>
        <v>Static</v>
      </c>
      <c r="AQ91" s="6" t="str">
        <f>[93]DATA!AQ2</f>
        <v>Yes</v>
      </c>
      <c r="AR91" s="6">
        <f>[93]DATA!AR2</f>
        <v>4</v>
      </c>
      <c r="AS91" s="6">
        <f>[93]DATA!AS2</f>
        <v>30</v>
      </c>
      <c r="AT91" s="6">
        <f>[93]DATA!AT2</f>
        <v>100</v>
      </c>
      <c r="AU91" s="6">
        <f>[93]DATA!AU2</f>
        <v>125</v>
      </c>
      <c r="AV91" s="6" t="str">
        <f>[93]DATA!AV2</f>
        <v>Strategical</v>
      </c>
      <c r="AW91" s="28">
        <f>[93]DATA!AW2</f>
        <v>76.92307692307692</v>
      </c>
      <c r="AX91" s="28">
        <f>[93]DATA!AX2</f>
        <v>66.666666666666671</v>
      </c>
      <c r="AY91" s="28">
        <f>[93]DATA!AY2</f>
        <v>125</v>
      </c>
      <c r="AZ91" s="6">
        <f>[93]DATA!AZ2</f>
        <v>1</v>
      </c>
      <c r="BA91" s="7" t="str">
        <f>[93]DATA!BA2</f>
        <v>En '22 sufre por los distintos eventos (guerra, situacion recesion macroeconomica, lockdowns en China…)aunque no tanto como peers (ADS GY), la tesis asume CAGR del 9% a '24 lo que supone entre 53-55Bn. Margen neto entre 12-14% lo que supondría 6.400-7.700M Net Income. Por FCF, asumir FCF conversion de 1x (por conversion historica, aunque podría ser mayor si crece el negocio online), lo que supone los mismos 6.500-7.700M. Por acción son 4.00-5.00$ FCF. Valorando por ser la empresa de más calidad entre peers a 25x FCF obtenemos precio objetivo entre 100-125$.</v>
      </c>
      <c r="BB91" s="8">
        <f>[93]DATA!BB2</f>
        <v>0</v>
      </c>
      <c r="BC91" s="8">
        <f>[93]DATA!BC2</f>
        <v>0</v>
      </c>
      <c r="BD91" s="10">
        <f>[93]DATA!BD2</f>
        <v>44782</v>
      </c>
      <c r="BE91" s="15">
        <f>[93]DATA!BE2</f>
        <v>4.5</v>
      </c>
    </row>
    <row r="92" spans="1:57" ht="17.100000000000001" customHeight="1" x14ac:dyDescent="0.3">
      <c r="A92" s="2" t="s">
        <v>148</v>
      </c>
      <c r="B92" s="2" t="str">
        <f>[94]DATA!$B$2</f>
        <v>adidas AG</v>
      </c>
      <c r="C92" s="3">
        <f>[94]DATA!C2</f>
        <v>4.7223548249023146E-2</v>
      </c>
      <c r="D92" s="3">
        <f>[94]DATA!D2</f>
        <v>0.11800464523483375</v>
      </c>
      <c r="E92" s="3">
        <f>[94]DATA!E2</f>
        <v>0.3097874829401443</v>
      </c>
      <c r="F92" s="3">
        <f>[94]DATA!F2</f>
        <v>0.24863080148968797</v>
      </c>
      <c r="G92" s="3">
        <f>[94]DATA!G2</f>
        <v>-3.5958454885420333E-4</v>
      </c>
      <c r="H92" s="3">
        <f>[94]DATA!H2</f>
        <v>2.6288681558826937E-2</v>
      </c>
      <c r="I92" s="16">
        <f>[94]DATA!I2</f>
        <v>2.8450151013038393E-2</v>
      </c>
      <c r="J92" s="3">
        <f>[94]DATA!J2</f>
        <v>0.15183075671277457</v>
      </c>
      <c r="K92" s="3">
        <f>[94]DATA!K2</f>
        <v>0.146416125082415</v>
      </c>
      <c r="L92" s="3">
        <f>[94]DATA!L2</f>
        <v>0.2646228317870109</v>
      </c>
      <c r="M92" s="4">
        <f>[94]DATA!M2</f>
        <v>0.2271206001154068</v>
      </c>
      <c r="N92" s="5">
        <f>[94]DATA!N2</f>
        <v>3.9600172174661628E-2</v>
      </c>
      <c r="O92" s="4">
        <f>[94]DATA!O2</f>
        <v>1.8144788002221812E-2</v>
      </c>
      <c r="P92" s="16">
        <f>[94]DATA!P2</f>
        <v>0.26632357671276941</v>
      </c>
      <c r="Q92" s="6">
        <f>[94]DATA!Q2</f>
        <v>2</v>
      </c>
      <c r="R92" s="6">
        <f>[94]DATA!R2</f>
        <v>2</v>
      </c>
      <c r="S92" s="6">
        <f>[94]DATA!S2</f>
        <v>2</v>
      </c>
      <c r="T92" s="6">
        <f>[94]DATA!T2</f>
        <v>2</v>
      </c>
      <c r="U92" s="6">
        <f>[94]DATA!U2</f>
        <v>2</v>
      </c>
      <c r="V92" s="6">
        <f>[94]DATA!V2</f>
        <v>2</v>
      </c>
      <c r="W92" s="6">
        <f>[94]DATA!W2</f>
        <v>2</v>
      </c>
      <c r="X92" s="6">
        <f>[94]DATA!X2</f>
        <v>2</v>
      </c>
      <c r="Y92" s="6">
        <f>[94]DATA!Y2</f>
        <v>2</v>
      </c>
      <c r="Z92" s="6">
        <f>[94]DATA!Z2</f>
        <v>2</v>
      </c>
      <c r="AA92" s="6">
        <f>[94]DATA!AA2</f>
        <v>2</v>
      </c>
      <c r="AB92" s="6">
        <f>[94]DATA!AB2</f>
        <v>2</v>
      </c>
      <c r="AC92" s="6">
        <f>[94]DATA!AC2</f>
        <v>2</v>
      </c>
      <c r="AD92" s="6" t="str">
        <f>[94]DATA!AD2</f>
        <v>Slow Grower</v>
      </c>
      <c r="AE92" s="6" t="str">
        <f>[94]DATA!AE2</f>
        <v>Excellent</v>
      </c>
      <c r="AF92" s="6" t="str">
        <f>[94]DATA!AF2</f>
        <v>GERMANY</v>
      </c>
      <c r="AG92" s="6" t="str">
        <f>[94]DATA!AG2</f>
        <v>Consumer Discretionary</v>
      </c>
      <c r="AH92" s="6" t="str">
        <f>[94]DATA!AH2</f>
        <v>Textiles, Apparel &amp; Luxury Goo</v>
      </c>
      <c r="AI92" s="6" t="str">
        <f>[94]DATA!AI2</f>
        <v>Consumer Durables &amp; Apparel</v>
      </c>
      <c r="AJ92" s="6" t="str">
        <f>[94]DATA!AJ2</f>
        <v>Good</v>
      </c>
      <c r="AK92" s="6" t="str">
        <f>[94]DATA!AK2</f>
        <v>Medium</v>
      </c>
      <c r="AL92" s="6" t="str">
        <f>[94]DATA!AL2</f>
        <v>Intangible Assets/Brands</v>
      </c>
      <c r="AM92" s="6" t="str">
        <f>[94]DATA!AM2</f>
        <v>Economies of Scale</v>
      </c>
      <c r="AN92" s="6">
        <f>[94]DATA!AN2</f>
        <v>0</v>
      </c>
      <c r="AO92" s="6" t="str">
        <f>[94]DATA!AO2</f>
        <v>Wide</v>
      </c>
      <c r="AP92" s="6" t="str">
        <f>[94]DATA!AP2</f>
        <v>Static</v>
      </c>
      <c r="AQ92" s="6" t="str">
        <f>[94]DATA!AQ2</f>
        <v>Yes</v>
      </c>
      <c r="AR92" s="6">
        <f>[94]DATA!AR2</f>
        <v>1.5</v>
      </c>
      <c r="AS92" s="6">
        <f>[94]DATA!AS2</f>
        <v>26</v>
      </c>
      <c r="AT92" s="6">
        <f>[94]DATA!AT2</f>
        <v>240</v>
      </c>
      <c r="AU92" s="6">
        <f>[94]DATA!AU2</f>
        <v>300</v>
      </c>
      <c r="AV92" s="6" t="str">
        <f>[94]DATA!AV2</f>
        <v>Strategical</v>
      </c>
      <c r="AW92" s="28">
        <f>[94]DATA!AW2</f>
        <v>184.61538461538461</v>
      </c>
      <c r="AX92" s="28">
        <f>[94]DATA!AX2</f>
        <v>160</v>
      </c>
      <c r="AY92" s="28">
        <f>[94]DATA!AY2</f>
        <v>300</v>
      </c>
      <c r="AZ92" s="6">
        <f>[94]DATA!AZ2</f>
        <v>1</v>
      </c>
      <c r="BA92" s="7" t="str">
        <f>[94]DATA!BA2</f>
        <v>En el momento del analisis (Agosto '22) la empresa pasa por un punto complicado por 3 factores: 1)disminución de ventas en China por lockdowns, 2) sufre en margenes en el año por los distintos eventos globales sufridos y 3) reduce guidance durante '22 y '23 por situación macroeconomica global (recesion). La tesis va a ser una recovery story a '24 un CAGR del 9%, margen neto recuperado pre-covid del 7-8% y FCF conversion 1.05-1.1 respecto a beneficios netos. Esto supone unos Revenues en '24 entre 27-29Bn, beneficio neto 1.900-2.300M. En FCF podría suponer 2.000-2.500M, lo que es entre 12-15 por acción. Valorada a 20x FCF (el x22-x24 se lo guardo a Nike, que tiene más calidad) suponen entre 240-300 por accion.</v>
      </c>
      <c r="BB92" s="8">
        <f>[94]DATA!BB2</f>
        <v>0</v>
      </c>
      <c r="BC92" s="8">
        <f>[94]DATA!BC2</f>
        <v>0</v>
      </c>
      <c r="BD92" s="10">
        <f>[94]DATA!BD2</f>
        <v>44782</v>
      </c>
      <c r="BE92" s="15">
        <f>[94]DATA!BE2</f>
        <v>13.5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EN92"/>
  <sheetViews>
    <sheetView tabSelected="1" zoomScale="85" zoomScaleNormal="85" workbookViewId="0">
      <selection activeCell="J15" sqref="J15"/>
    </sheetView>
  </sheetViews>
  <sheetFormatPr baseColWidth="10" defaultRowHeight="16.5" x14ac:dyDescent="0.3"/>
  <cols>
    <col min="1" max="1" width="18.88671875" bestFit="1" customWidth="1"/>
    <col min="2" max="2" width="37.21875" bestFit="1" customWidth="1"/>
    <col min="6" max="6" width="12.33203125" customWidth="1"/>
    <col min="7" max="10" width="11.5546875" customWidth="1"/>
  </cols>
  <sheetData>
    <row r="1" spans="1:5120 5123:14335 14337:16368" x14ac:dyDescent="0.3">
      <c r="B1" s="1" t="s">
        <v>0</v>
      </c>
      <c r="C1" s="11" t="s">
        <v>1</v>
      </c>
      <c r="D1" s="11" t="s">
        <v>2</v>
      </c>
      <c r="E1" s="11" t="s">
        <v>3</v>
      </c>
      <c r="F1" s="11" t="s">
        <v>4</v>
      </c>
      <c r="G1" s="17" t="s">
        <v>58</v>
      </c>
      <c r="H1" s="17" t="s">
        <v>57</v>
      </c>
      <c r="I1" s="17" t="s">
        <v>59</v>
      </c>
      <c r="J1" s="17" t="s">
        <v>60</v>
      </c>
      <c r="K1" s="11" t="s">
        <v>5</v>
      </c>
      <c r="L1" s="11" t="s">
        <v>6</v>
      </c>
      <c r="M1" s="11" t="s">
        <v>7</v>
      </c>
      <c r="N1" s="11" t="s">
        <v>8</v>
      </c>
      <c r="O1" s="11" t="s">
        <v>9</v>
      </c>
      <c r="P1" s="11" t="s">
        <v>10</v>
      </c>
      <c r="Q1" s="11" t="s">
        <v>11</v>
      </c>
      <c r="R1" s="11" t="s">
        <v>12</v>
      </c>
      <c r="S1" s="11" t="s">
        <v>13</v>
      </c>
      <c r="T1" s="11" t="s">
        <v>14</v>
      </c>
      <c r="U1" s="12" t="s">
        <v>15</v>
      </c>
      <c r="V1" s="12" t="s">
        <v>16</v>
      </c>
      <c r="W1" s="12" t="s">
        <v>17</v>
      </c>
      <c r="X1" s="12" t="s">
        <v>18</v>
      </c>
      <c r="Y1" s="12" t="s">
        <v>19</v>
      </c>
      <c r="Z1" s="12" t="s">
        <v>20</v>
      </c>
      <c r="AA1" s="12" t="s">
        <v>21</v>
      </c>
      <c r="AB1" s="12" t="s">
        <v>22</v>
      </c>
      <c r="AC1" s="12" t="s">
        <v>23</v>
      </c>
      <c r="AD1" s="12" t="s">
        <v>24</v>
      </c>
      <c r="AE1" s="12" t="s">
        <v>25</v>
      </c>
      <c r="AF1" s="12" t="s">
        <v>26</v>
      </c>
      <c r="AG1" s="12" t="s">
        <v>27</v>
      </c>
      <c r="AH1" s="14" t="s">
        <v>28</v>
      </c>
      <c r="AI1" s="14" t="s">
        <v>29</v>
      </c>
      <c r="AJ1" s="13" t="s">
        <v>30</v>
      </c>
      <c r="AK1" s="13" t="s">
        <v>31</v>
      </c>
      <c r="AL1" s="13" t="s">
        <v>32</v>
      </c>
      <c r="AM1" s="13" t="s">
        <v>33</v>
      </c>
      <c r="AN1" s="14" t="s">
        <v>34</v>
      </c>
      <c r="AO1" s="14" t="s">
        <v>35</v>
      </c>
      <c r="AP1" s="14" t="s">
        <v>36</v>
      </c>
      <c r="AQ1" s="14" t="s">
        <v>37</v>
      </c>
      <c r="AR1" s="14" t="s">
        <v>38</v>
      </c>
      <c r="AS1" s="14" t="s">
        <v>39</v>
      </c>
      <c r="AT1" s="14" t="s">
        <v>40</v>
      </c>
      <c r="AU1" s="14" t="s">
        <v>41</v>
      </c>
      <c r="AV1" s="14" t="s">
        <v>42</v>
      </c>
      <c r="AW1" s="14" t="s">
        <v>43</v>
      </c>
      <c r="AX1" s="14" t="s">
        <v>44</v>
      </c>
      <c r="AY1" s="14" t="s">
        <v>45</v>
      </c>
      <c r="AZ1" s="14" t="s">
        <v>46</v>
      </c>
      <c r="BA1" s="14" t="s">
        <v>47</v>
      </c>
      <c r="BB1" s="14" t="s">
        <v>48</v>
      </c>
      <c r="BC1" s="14" t="s">
        <v>49</v>
      </c>
      <c r="BD1" s="14" t="s">
        <v>50</v>
      </c>
      <c r="BE1" s="14" t="s">
        <v>51</v>
      </c>
      <c r="BF1" s="14" t="s">
        <v>52</v>
      </c>
      <c r="BG1" s="14" t="s">
        <v>53</v>
      </c>
      <c r="BH1" s="14" t="s">
        <v>54</v>
      </c>
      <c r="BI1" s="14" t="s">
        <v>56</v>
      </c>
    </row>
    <row r="2" spans="1:5120 5123:14335 14337:16368" ht="16.5" customHeight="1" x14ac:dyDescent="0.3">
      <c r="A2" t="str">
        <f>Fuente!A2</f>
        <v>ABI BB Equity</v>
      </c>
      <c r="B2" s="2" t="str">
        <f>Fuente!B2</f>
        <v>Anheuser-Busch InBev SA/NV</v>
      </c>
      <c r="C2" s="3">
        <f>Fuente!C2</f>
        <v>4.9793754479382696E-2</v>
      </c>
      <c r="D2" s="3">
        <f>Fuente!D2</f>
        <v>0.38410877798011561</v>
      </c>
      <c r="E2" s="3">
        <f>Fuente!E2</f>
        <v>0.39220158622251466</v>
      </c>
      <c r="F2" s="3">
        <f>Fuente!F2</f>
        <v>0.10349583457212251</v>
      </c>
      <c r="G2" s="3">
        <f>_xll.BDP(A2,$G$1)/100</f>
        <v>8.9278604558430785E-2</v>
      </c>
      <c r="H2" s="3">
        <f t="shared" ref="H2:H33" si="0">IF(AND(E2&lt;0,F2&gt;0),F2,E2)</f>
        <v>0.39220158622251466</v>
      </c>
      <c r="I2" s="3">
        <f t="shared" ref="I2:I33" si="1">IF(H2&lt;0,G2,H2)</f>
        <v>0.39220158622251466</v>
      </c>
      <c r="J2" s="3">
        <f t="shared" ref="J2:J33" si="2">IF(I2&gt;1.5,F2,I2)</f>
        <v>0.39220158622251466</v>
      </c>
      <c r="K2" s="3">
        <f>Fuente!G2</f>
        <v>0.75155788966760895</v>
      </c>
      <c r="L2" s="3">
        <f>Fuente!H2</f>
        <v>3.4993343593495735E-2</v>
      </c>
      <c r="M2" s="16">
        <f>Fuente!I2</f>
        <v>3.8713993754158169</v>
      </c>
      <c r="N2" s="3">
        <f>Fuente!J2</f>
        <v>0.11709694284641103</v>
      </c>
      <c r="O2" s="3">
        <f>Fuente!K2</f>
        <v>0.33883323512080143</v>
      </c>
      <c r="P2" s="3">
        <f>Fuente!L2</f>
        <v>0.34814629761251914</v>
      </c>
      <c r="Q2" s="4">
        <f>Fuente!M2</f>
        <v>8.8990365337918473E-2</v>
      </c>
      <c r="R2" s="5">
        <f>Fuente!N2</f>
        <v>0.7485024059707357</v>
      </c>
      <c r="S2" s="4">
        <f>Fuente!O2</f>
        <v>3.7500818114800265E-2</v>
      </c>
      <c r="T2" s="16">
        <f>Fuente!P2</f>
        <v>4.3005837123058077</v>
      </c>
      <c r="U2" s="6">
        <f>Fuente!Q2</f>
        <v>3</v>
      </c>
      <c r="V2" s="6">
        <f>Fuente!R2</f>
        <v>2</v>
      </c>
      <c r="W2" s="6">
        <f>Fuente!S2</f>
        <v>2</v>
      </c>
      <c r="X2" s="6">
        <f>Fuente!T2</f>
        <v>2</v>
      </c>
      <c r="Y2" s="6">
        <f>Fuente!U2</f>
        <v>1</v>
      </c>
      <c r="Z2" s="6">
        <f>Fuente!V2</f>
        <v>3</v>
      </c>
      <c r="AA2" s="6">
        <f>Fuente!W2</f>
        <v>1</v>
      </c>
      <c r="AB2" s="6">
        <f>Fuente!X2</f>
        <v>1</v>
      </c>
      <c r="AC2" s="6">
        <f>Fuente!Y2</f>
        <v>0</v>
      </c>
      <c r="AD2" s="6">
        <f>Fuente!Z2</f>
        <v>1</v>
      </c>
      <c r="AE2" s="6">
        <f>Fuente!AA2</f>
        <v>1</v>
      </c>
      <c r="AF2" s="6">
        <f>Fuente!AB2</f>
        <v>3</v>
      </c>
      <c r="AG2" s="6">
        <f>Fuente!AC2</f>
        <v>1</v>
      </c>
      <c r="AH2" s="6" t="str">
        <f>Fuente!AD2</f>
        <v>Stalwart</v>
      </c>
      <c r="AI2" s="6" t="str">
        <f>Fuente!AE2</f>
        <v>Good</v>
      </c>
      <c r="AJ2" s="6" t="str">
        <f>Fuente!AF2</f>
        <v>BELGIUM</v>
      </c>
      <c r="AK2" s="6" t="str">
        <f>Fuente!AG2</f>
        <v>Consumer Staples</v>
      </c>
      <c r="AL2" s="6" t="str">
        <f>Fuente!AH2</f>
        <v>Beverages</v>
      </c>
      <c r="AM2" s="6" t="str">
        <f>Fuente!AI2</f>
        <v>Food, Beverage &amp; Tobacco</v>
      </c>
      <c r="AN2" s="6" t="str">
        <f>Fuente!AJ2</f>
        <v>Good</v>
      </c>
      <c r="AO2" s="6" t="str">
        <f>Fuente!AK2</f>
        <v>High</v>
      </c>
      <c r="AP2" s="6" t="str">
        <f>Fuente!AL2</f>
        <v>Intangible Assets/Brands</v>
      </c>
      <c r="AQ2" s="6" t="str">
        <f>Fuente!AM2</f>
        <v>Economies of Scale</v>
      </c>
      <c r="AR2" s="6">
        <f>Fuente!AN2</f>
        <v>0</v>
      </c>
      <c r="AS2" s="6" t="str">
        <f>Fuente!AO2</f>
        <v>Narrow</v>
      </c>
      <c r="AT2" s="6" t="str">
        <f>Fuente!AP2</f>
        <v>Narrowing</v>
      </c>
      <c r="AU2" s="6" t="str">
        <f>Fuente!AQ2</f>
        <v>Slow</v>
      </c>
      <c r="AV2" s="6">
        <f>Fuente!AR2</f>
        <v>0.5</v>
      </c>
      <c r="AW2" s="6">
        <f>Fuente!AS2</f>
        <v>16</v>
      </c>
      <c r="AX2" s="6">
        <f>Fuente!AT2</f>
        <v>40</v>
      </c>
      <c r="AY2" s="6">
        <f>Fuente!AU2</f>
        <v>45</v>
      </c>
      <c r="AZ2" s="6" t="str">
        <f>Fuente!AV2</f>
        <v>Tactical</v>
      </c>
      <c r="BA2" s="6">
        <f>Fuente!AW2</f>
        <v>20</v>
      </c>
      <c r="BB2" s="6">
        <f>Fuente!AX2</f>
        <v>13.333333333333334</v>
      </c>
      <c r="BC2" s="6">
        <f>Fuente!AY2</f>
        <v>40</v>
      </c>
      <c r="BD2" s="6">
        <f>Fuente!AZ2</f>
        <v>3</v>
      </c>
      <c r="BE2" s="7" t="str">
        <f>Fuente!BA2</f>
        <v>Empresa líder del sector de las cervezas con marcas de alto prestigio en África y América. Por el otro lado la empresa tiene mucha deuda y las cervezas artesanas han ido ganando espacio en el mercado lo cual ha elevado su precio pero tambien aumentado la competencia</v>
      </c>
      <c r="BF2" s="8">
        <f>Fuente!BB2</f>
        <v>0</v>
      </c>
      <c r="BG2" s="8">
        <f>Fuente!BC2</f>
        <v>0</v>
      </c>
      <c r="BH2" s="10">
        <f>Fuente!BD2</f>
        <v>44643</v>
      </c>
      <c r="BI2" s="15">
        <f>Fuente!BE2</f>
        <v>4.7495682210708114</v>
      </c>
    </row>
    <row r="3" spans="1:5120 5123:14335 14337:16368" ht="16.5" customHeight="1" x14ac:dyDescent="0.3">
      <c r="A3" t="str">
        <f>Fuente!A3</f>
        <v>ACS SM Equity</v>
      </c>
      <c r="B3" s="2" t="str">
        <f>Fuente!B3</f>
        <v>ACS Actividades de Construccion y Servicios SA</v>
      </c>
      <c r="C3" s="3">
        <f>Fuente!C3</f>
        <v>3.0310158019307316E-2</v>
      </c>
      <c r="D3" s="3">
        <f>Fuente!D3</f>
        <v>6.1675602092929903E-2</v>
      </c>
      <c r="E3" s="3">
        <f>Fuente!E3</f>
        <v>0.21783102638208529</v>
      </c>
      <c r="F3" s="3">
        <f>Fuente!F3</f>
        <v>0.14490633873344966</v>
      </c>
      <c r="G3" s="3">
        <f>_xll.BDP(A3,$G$1)/100</f>
        <v>7.7615547141999211E-2</v>
      </c>
      <c r="H3" s="3">
        <f t="shared" si="0"/>
        <v>0.21783102638208529</v>
      </c>
      <c r="I3" s="3">
        <f t="shared" si="1"/>
        <v>0.21783102638208529</v>
      </c>
      <c r="J3" s="3">
        <f t="shared" si="2"/>
        <v>0.21783102638208529</v>
      </c>
      <c r="K3" s="3" t="e">
        <f>Fuente!G87</f>
        <v>#VALUE!</v>
      </c>
      <c r="L3" s="3" t="e">
        <f>Fuente!H87</f>
        <v>#VALUE!</v>
      </c>
      <c r="M3" s="16" t="e">
        <f>Fuente!I87</f>
        <v>#VALUE!</v>
      </c>
      <c r="N3" s="3">
        <f>Fuente!J87</f>
        <v>2.8380676114021965</v>
      </c>
      <c r="O3" s="3" t="str">
        <f>Fuente!K87</f>
        <v/>
      </c>
      <c r="P3" s="3" t="e">
        <f>Fuente!L87</f>
        <v>#VALUE!</v>
      </c>
      <c r="Q3" s="4" t="e">
        <f>Fuente!M87</f>
        <v>#VALUE!</v>
      </c>
      <c r="R3" s="5" t="e">
        <f>Fuente!N87</f>
        <v>#VALUE!</v>
      </c>
      <c r="S3" s="4" t="e">
        <f>Fuente!O87</f>
        <v>#VALUE!</v>
      </c>
      <c r="T3" s="16" t="e">
        <f>Fuente!P87</f>
        <v>#VALUE!</v>
      </c>
      <c r="U3" s="6">
        <f>Fuente!Q3</f>
        <v>1</v>
      </c>
      <c r="V3" s="6">
        <f>Fuente!R3</f>
        <v>0</v>
      </c>
      <c r="W3" s="6">
        <f>Fuente!S3</f>
        <v>0</v>
      </c>
      <c r="X3" s="6">
        <f>Fuente!T3</f>
        <v>1</v>
      </c>
      <c r="Y3" s="6">
        <f>Fuente!U3</f>
        <v>0</v>
      </c>
      <c r="Z3" s="6">
        <f>Fuente!V3</f>
        <v>1</v>
      </c>
      <c r="AA3" s="6">
        <f>Fuente!W3</f>
        <v>1</v>
      </c>
      <c r="AB3" s="6">
        <f>Fuente!X3</f>
        <v>2</v>
      </c>
      <c r="AC3" s="6">
        <f>Fuente!Y3</f>
        <v>1</v>
      </c>
      <c r="AD3" s="6">
        <f>Fuente!Z3</f>
        <v>2</v>
      </c>
      <c r="AE3" s="6">
        <f>Fuente!AA3</f>
        <v>2</v>
      </c>
      <c r="AF3" s="6">
        <f>Fuente!AB3</f>
        <v>1</v>
      </c>
      <c r="AG3" s="6">
        <f>Fuente!AC3</f>
        <v>2</v>
      </c>
      <c r="AH3" s="6" t="str">
        <f>Fuente!AD3</f>
        <v>Cyclical</v>
      </c>
      <c r="AI3" s="6" t="str">
        <f>Fuente!AE3</f>
        <v>Regular</v>
      </c>
      <c r="AJ3" s="6" t="str">
        <f>Fuente!AF3</f>
        <v>SPAIN</v>
      </c>
      <c r="AK3" s="6" t="str">
        <f>Fuente!AG3</f>
        <v>Industrials</v>
      </c>
      <c r="AL3" s="6" t="str">
        <f>Fuente!AH3</f>
        <v>Construction &amp; Engineering</v>
      </c>
      <c r="AM3" s="6" t="str">
        <f>Fuente!AI3</f>
        <v>Capital Goods</v>
      </c>
      <c r="AN3" s="6" t="str">
        <f>Fuente!AJ3</f>
        <v>Weak</v>
      </c>
      <c r="AO3" s="6" t="str">
        <f>Fuente!AK3</f>
        <v>Medium</v>
      </c>
      <c r="AP3" s="6" t="str">
        <f>Fuente!AL3</f>
        <v>Economies of Scale</v>
      </c>
      <c r="AQ3" s="6">
        <f>Fuente!AM3</f>
        <v>0</v>
      </c>
      <c r="AR3" s="6">
        <f>Fuente!AN3</f>
        <v>0</v>
      </c>
      <c r="AS3" s="6" t="str">
        <f>Fuente!AO3</f>
        <v>Narrow</v>
      </c>
      <c r="AT3" s="6" t="str">
        <f>Fuente!AP3</f>
        <v>Static</v>
      </c>
      <c r="AU3" s="6" t="str">
        <f>Fuente!AQ3</f>
        <v>No</v>
      </c>
      <c r="AV3" s="6">
        <f>Fuente!AR3</f>
        <v>0.3</v>
      </c>
      <c r="AW3" s="6">
        <f>Fuente!AS3</f>
        <v>12</v>
      </c>
      <c r="AX3" s="6">
        <f>Fuente!AT3</f>
        <v>23</v>
      </c>
      <c r="AY3" s="6">
        <f>Fuente!AU3</f>
        <v>30</v>
      </c>
      <c r="AZ3" s="6" t="str">
        <f>Fuente!AV3</f>
        <v>Tactical</v>
      </c>
      <c r="BA3" s="6">
        <f>Fuente!AW3</f>
        <v>11.5</v>
      </c>
      <c r="BB3" s="6">
        <f>Fuente!AX3</f>
        <v>7.666666666666667</v>
      </c>
      <c r="BC3" s="6">
        <f>Fuente!AY3</f>
        <v>23</v>
      </c>
      <c r="BD3" s="6">
        <f>Fuente!AZ3</f>
        <v>2</v>
      </c>
      <c r="BE3" s="7" t="str">
        <f>Fuente!BA3</f>
        <v>Compañía de baja calidad, con ciclicidad ligada a la construcción, bien gestionada y que goza de cierta ventaja competitiva para atacar proyectos grandes por su escala global. En ventas tenemos una estimación más certera por el backlog existente y aproximamos a 30B para los años siguientes. Valoramos a PER 12 por baja calidad y crecimiento y estimamos un margen neto del 2-2.5%, lo que nos da una valoración de 7-9B, que se corresponde con 23-30 euros por acción.</v>
      </c>
      <c r="BF3" s="8">
        <f>Fuente!BB3</f>
        <v>0</v>
      </c>
      <c r="BG3" s="8">
        <f>Fuente!BC3</f>
        <v>0</v>
      </c>
      <c r="BH3" s="10">
        <f>Fuente!BD3</f>
        <v>44517</v>
      </c>
      <c r="BI3" s="15">
        <f>Fuente!BE3</f>
        <v>0</v>
      </c>
    </row>
    <row r="4" spans="1:5120 5123:14335 14337:16368" ht="16.5" customHeight="1" x14ac:dyDescent="0.3">
      <c r="A4" t="str">
        <f>Fuente!A4</f>
        <v>AD NA Equity</v>
      </c>
      <c r="B4" s="2" t="str">
        <f>Fuente!B4</f>
        <v>Koninklijke Ahold Delhaize NV</v>
      </c>
      <c r="C4" s="3">
        <f>Fuente!C4</f>
        <v>0.10310831821724396</v>
      </c>
      <c r="D4" s="3">
        <f>Fuente!D4</f>
        <v>7.5647191306685652E-2</v>
      </c>
      <c r="E4" s="3">
        <f>Fuente!E4</f>
        <v>0.19202898550724637</v>
      </c>
      <c r="F4" s="3">
        <f>Fuente!F4</f>
        <v>0.1371577146267057</v>
      </c>
      <c r="G4" s="3">
        <f>_xll.BDP(A4,$G$1)/100</f>
        <v>0.14462678021669229</v>
      </c>
      <c r="H4" s="3">
        <f t="shared" si="0"/>
        <v>0.19202898550724637</v>
      </c>
      <c r="I4" s="3">
        <f t="shared" si="1"/>
        <v>0.19202898550724637</v>
      </c>
      <c r="J4" s="3">
        <f t="shared" si="2"/>
        <v>0.19202898550724637</v>
      </c>
      <c r="K4" s="3">
        <f>Fuente!G88</f>
        <v>0.40845131650502775</v>
      </c>
      <c r="L4" s="3">
        <f>Fuente!H88</f>
        <v>2.2712886075437581E-2</v>
      </c>
      <c r="M4" s="16">
        <f>Fuente!I88</f>
        <v>15.815519642380256</v>
      </c>
      <c r="N4" s="3">
        <f>Fuente!J88</f>
        <v>0.10166310767655573</v>
      </c>
      <c r="O4" s="3">
        <f>Fuente!K88</f>
        <v>1.4762449301877503</v>
      </c>
      <c r="P4" s="3">
        <f>Fuente!L88</f>
        <v>0.38837107575529162</v>
      </c>
      <c r="Q4" s="4">
        <f>Fuente!M88</f>
        <v>0.31477215716085699</v>
      </c>
      <c r="R4" s="5">
        <f>Fuente!N88</f>
        <v>0.31080242616075371</v>
      </c>
      <c r="S4" s="4">
        <f>Fuente!O88</f>
        <v>1.5424017635964224E-2</v>
      </c>
      <c r="T4" s="16">
        <f>Fuente!P88</f>
        <v>1.4722861440539516</v>
      </c>
      <c r="U4" s="6">
        <f>Fuente!Q4</f>
        <v>2</v>
      </c>
      <c r="V4" s="6">
        <f>Fuente!R4</f>
        <v>1</v>
      </c>
      <c r="W4" s="6">
        <f>Fuente!S4</f>
        <v>1</v>
      </c>
      <c r="X4" s="6">
        <f>Fuente!T4</f>
        <v>2</v>
      </c>
      <c r="Y4" s="6">
        <f>Fuente!U4</f>
        <v>1</v>
      </c>
      <c r="Z4" s="6">
        <f>Fuente!V4</f>
        <v>3</v>
      </c>
      <c r="AA4" s="6">
        <f>Fuente!W4</f>
        <v>2</v>
      </c>
      <c r="AB4" s="6">
        <f>Fuente!X4</f>
        <v>1</v>
      </c>
      <c r="AC4" s="6">
        <f>Fuente!Y4</f>
        <v>1</v>
      </c>
      <c r="AD4" s="6">
        <f>Fuente!Z4</f>
        <v>2</v>
      </c>
      <c r="AE4" s="6">
        <f>Fuente!AA4</f>
        <v>1</v>
      </c>
      <c r="AF4" s="6">
        <f>Fuente!AB4</f>
        <v>3</v>
      </c>
      <c r="AG4" s="6">
        <f>Fuente!AC4</f>
        <v>2</v>
      </c>
      <c r="AH4" s="6" t="str">
        <f>Fuente!AD4</f>
        <v>Stalwart</v>
      </c>
      <c r="AI4" s="6" t="str">
        <f>Fuente!AE4</f>
        <v>Good</v>
      </c>
      <c r="AJ4" s="6" t="str">
        <f>Fuente!AF4</f>
        <v>NETHERLANDS</v>
      </c>
      <c r="AK4" s="6" t="str">
        <f>Fuente!AG4</f>
        <v>Consumer Staples</v>
      </c>
      <c r="AL4" s="6" t="str">
        <f>Fuente!AH4</f>
        <v>Food &amp; Staples Retailing</v>
      </c>
      <c r="AM4" s="6" t="str">
        <f>Fuente!AI4</f>
        <v>Food &amp; Staples Retailing</v>
      </c>
      <c r="AN4" s="6" t="str">
        <f>Fuente!AJ4</f>
        <v>Strongest</v>
      </c>
      <c r="AO4" s="6" t="str">
        <f>Fuente!AK4</f>
        <v>Low</v>
      </c>
      <c r="AP4" s="6" t="str">
        <f>Fuente!AL4</f>
        <v>Location</v>
      </c>
      <c r="AQ4" s="6" t="str">
        <f>Fuente!AM4</f>
        <v>Economies of Scale</v>
      </c>
      <c r="AR4" s="6">
        <f>Fuente!AN4</f>
        <v>0</v>
      </c>
      <c r="AS4" s="6" t="str">
        <f>Fuente!AO4</f>
        <v>Narrow</v>
      </c>
      <c r="AT4" s="6" t="str">
        <f>Fuente!AP4</f>
        <v>Static</v>
      </c>
      <c r="AU4" s="6" t="str">
        <f>Fuente!AQ4</f>
        <v>Slow</v>
      </c>
      <c r="AV4" s="6">
        <f>Fuente!AR4</f>
        <v>0.5</v>
      </c>
      <c r="AW4" s="6">
        <f>Fuente!AS4</f>
        <v>16</v>
      </c>
      <c r="AX4" s="6">
        <f>Fuente!AT4</f>
        <v>40</v>
      </c>
      <c r="AY4" s="6">
        <f>Fuente!AU4</f>
        <v>45</v>
      </c>
      <c r="AZ4" s="6" t="str">
        <f>Fuente!AV4</f>
        <v>Tactical</v>
      </c>
      <c r="BA4" s="6">
        <f>Fuente!AW4</f>
        <v>20</v>
      </c>
      <c r="BB4" s="6">
        <f>Fuente!AX4</f>
        <v>13.333333333333334</v>
      </c>
      <c r="BC4" s="6">
        <f>Fuente!AY4</f>
        <v>40</v>
      </c>
      <c r="BD4" s="6">
        <f>Fuente!AZ4</f>
        <v>1</v>
      </c>
      <c r="BE4" s="7" t="str">
        <f>Fuente!BA4</f>
        <v>Normalizamos 80-85B ventas para 2024 con un margen neto del 3% y FCF conversion del 110%. Valorando a x16 sin prima por calidad o crecimiento tenemos una valoración de 40-45B (40-45 EUR/share).</v>
      </c>
      <c r="BF4" s="8">
        <f>Fuente!BB4</f>
        <v>0</v>
      </c>
      <c r="BG4" s="8">
        <f>Fuente!BC4</f>
        <v>0</v>
      </c>
      <c r="BH4" s="10">
        <f>Fuente!BD4</f>
        <v>44623</v>
      </c>
      <c r="BI4" s="15">
        <f>Fuente!BE4</f>
        <v>2.6</v>
      </c>
      <c r="BK4" s="18"/>
      <c r="BL4" s="19"/>
      <c r="BM4" s="19"/>
      <c r="BN4" s="19"/>
      <c r="BO4" s="19"/>
      <c r="BP4" s="19"/>
      <c r="BQ4" s="19"/>
      <c r="BR4" s="19"/>
      <c r="BS4" s="19"/>
      <c r="BT4" s="19"/>
      <c r="BU4" s="19"/>
      <c r="BV4" s="20"/>
      <c r="BW4" s="19"/>
      <c r="BX4" s="19"/>
      <c r="BY4" s="19"/>
      <c r="BZ4" s="21"/>
      <c r="CA4" s="22"/>
      <c r="CB4" s="21"/>
      <c r="CC4" s="20"/>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4"/>
      <c r="DQ4" s="25"/>
      <c r="DR4" s="26"/>
      <c r="DT4" s="18"/>
      <c r="DU4" s="19"/>
      <c r="DV4" s="19"/>
      <c r="DW4" s="19"/>
      <c r="DX4" s="19"/>
      <c r="DY4" s="19"/>
      <c r="DZ4" s="19"/>
      <c r="EA4" s="19"/>
      <c r="EB4" s="19"/>
      <c r="EC4" s="19"/>
      <c r="ED4" s="19"/>
      <c r="EE4" s="20"/>
      <c r="EF4" s="19"/>
      <c r="EG4" s="19"/>
      <c r="EH4" s="19"/>
      <c r="EI4" s="21"/>
      <c r="EJ4" s="22"/>
      <c r="EK4" s="21"/>
      <c r="EL4" s="20"/>
      <c r="EM4" s="23"/>
      <c r="EN4" s="23"/>
      <c r="EO4" s="23"/>
      <c r="EP4" s="23"/>
      <c r="EQ4" s="23"/>
      <c r="ER4" s="23"/>
      <c r="ES4" s="23"/>
      <c r="ET4" s="23"/>
      <c r="EU4" s="23"/>
      <c r="EV4" s="23"/>
      <c r="EW4" s="23"/>
      <c r="EX4" s="23"/>
      <c r="EY4" s="23"/>
      <c r="EZ4" s="23"/>
      <c r="FA4" s="23"/>
      <c r="FB4" s="23"/>
      <c r="FC4" s="23"/>
      <c r="FD4" s="23"/>
      <c r="FE4" s="23"/>
      <c r="FF4" s="23"/>
      <c r="FG4" s="23"/>
      <c r="FH4" s="23"/>
      <c r="FI4" s="23"/>
      <c r="FJ4" s="23"/>
      <c r="FK4" s="23"/>
      <c r="FL4" s="23"/>
      <c r="FM4" s="23"/>
      <c r="FN4" s="23"/>
      <c r="FO4" s="23"/>
      <c r="FP4" s="23"/>
      <c r="FQ4" s="23"/>
      <c r="FR4" s="23"/>
      <c r="FS4" s="23"/>
      <c r="FT4" s="23"/>
      <c r="FU4" s="23"/>
      <c r="FV4" s="23"/>
      <c r="FW4" s="24"/>
      <c r="FZ4" s="25"/>
      <c r="GA4" s="26"/>
      <c r="GC4" s="18"/>
      <c r="GD4" s="19"/>
      <c r="GE4" s="19"/>
      <c r="GF4" s="19"/>
      <c r="GG4" s="19"/>
      <c r="GH4" s="19"/>
      <c r="GI4" s="19"/>
      <c r="GJ4" s="19"/>
      <c r="GK4" s="19"/>
      <c r="GL4" s="19"/>
      <c r="GM4" s="19"/>
      <c r="GN4" s="20"/>
      <c r="GO4" s="19"/>
      <c r="GP4" s="19"/>
      <c r="GQ4" s="19"/>
      <c r="GR4" s="21"/>
      <c r="GS4" s="22"/>
      <c r="GT4" s="21"/>
      <c r="GU4" s="20"/>
      <c r="GV4" s="23"/>
      <c r="GW4" s="23"/>
      <c r="GX4" s="23"/>
      <c r="GY4" s="23"/>
      <c r="GZ4" s="23"/>
      <c r="HA4" s="23"/>
      <c r="HB4" s="23"/>
      <c r="HC4" s="23"/>
      <c r="HD4" s="23"/>
      <c r="HE4" s="23"/>
      <c r="HF4" s="23"/>
      <c r="HG4" s="23"/>
      <c r="HH4" s="23"/>
      <c r="HI4" s="23"/>
      <c r="HJ4" s="23"/>
      <c r="HK4" s="23"/>
      <c r="HL4" s="23"/>
      <c r="HM4" s="23"/>
      <c r="HN4" s="23"/>
      <c r="HO4" s="23"/>
      <c r="HP4" s="23"/>
      <c r="HQ4" s="23"/>
      <c r="HR4" s="23"/>
      <c r="HS4" s="23"/>
      <c r="HT4" s="23"/>
      <c r="HU4" s="23"/>
      <c r="HV4" s="23"/>
      <c r="HW4" s="23"/>
      <c r="HX4" s="23"/>
      <c r="HY4" s="23"/>
      <c r="HZ4" s="23"/>
      <c r="IA4" s="23"/>
      <c r="IB4" s="23"/>
      <c r="IC4" s="23"/>
      <c r="ID4" s="23"/>
      <c r="IE4" s="23"/>
      <c r="IF4" s="24"/>
      <c r="II4" s="25"/>
      <c r="IJ4" s="26"/>
      <c r="IL4" s="18"/>
      <c r="IM4" s="19"/>
      <c r="IN4" s="19"/>
      <c r="IO4" s="19"/>
      <c r="IP4" s="19"/>
      <c r="IQ4" s="19"/>
      <c r="IR4" s="19"/>
      <c r="IS4" s="19"/>
      <c r="IT4" s="19"/>
      <c r="IU4" s="19"/>
      <c r="IV4" s="19"/>
      <c r="IW4" s="20"/>
      <c r="IX4" s="19"/>
      <c r="IY4" s="19"/>
      <c r="IZ4" s="19"/>
      <c r="JA4" s="21"/>
      <c r="JB4" s="22"/>
      <c r="JC4" s="21"/>
      <c r="JD4" s="20"/>
      <c r="JE4" s="23"/>
      <c r="JF4" s="23"/>
      <c r="JG4" s="23"/>
      <c r="JH4" s="23"/>
      <c r="JI4" s="23"/>
      <c r="JJ4" s="23"/>
      <c r="JK4" s="23"/>
      <c r="JL4" s="23"/>
      <c r="JM4" s="23"/>
      <c r="JN4" s="23"/>
      <c r="JO4" s="23"/>
      <c r="JP4" s="23"/>
      <c r="JQ4" s="23"/>
      <c r="JR4" s="23"/>
      <c r="JS4" s="23"/>
      <c r="JT4" s="23"/>
      <c r="JU4" s="23"/>
      <c r="JV4" s="23"/>
      <c r="JW4" s="23"/>
      <c r="JX4" s="23"/>
      <c r="JY4" s="23"/>
      <c r="JZ4" s="23"/>
      <c r="KA4" s="23"/>
      <c r="KB4" s="23"/>
      <c r="KC4" s="23"/>
      <c r="KD4" s="23"/>
      <c r="KE4" s="23"/>
      <c r="KF4" s="23"/>
      <c r="KG4" s="23"/>
      <c r="KH4" s="23"/>
      <c r="KI4" s="23"/>
      <c r="KJ4" s="23"/>
      <c r="KK4" s="23"/>
      <c r="KL4" s="23"/>
      <c r="KM4" s="23"/>
      <c r="KN4" s="23"/>
      <c r="KO4" s="24"/>
      <c r="KR4" s="25"/>
      <c r="KS4" s="26"/>
      <c r="KU4" s="18"/>
      <c r="KV4" s="19"/>
      <c r="KW4" s="19"/>
      <c r="KX4" s="19"/>
      <c r="KY4" s="19"/>
      <c r="KZ4" s="19"/>
      <c r="LA4" s="19"/>
      <c r="LB4" s="19"/>
      <c r="LC4" s="19"/>
      <c r="LD4" s="19"/>
      <c r="LE4" s="19"/>
      <c r="LF4" s="20"/>
      <c r="LG4" s="19"/>
      <c r="LH4" s="19"/>
      <c r="LI4" s="19"/>
      <c r="LJ4" s="21"/>
      <c r="LK4" s="22"/>
      <c r="LL4" s="21"/>
      <c r="LM4" s="20"/>
      <c r="LN4" s="23"/>
      <c r="LO4" s="23"/>
      <c r="LP4" s="23"/>
      <c r="LQ4" s="23"/>
      <c r="LR4" s="23"/>
      <c r="LS4" s="23"/>
      <c r="LT4" s="23"/>
      <c r="LU4" s="23"/>
      <c r="LV4" s="23"/>
      <c r="LW4" s="23"/>
      <c r="LX4" s="23"/>
      <c r="LY4" s="23"/>
      <c r="LZ4" s="23"/>
      <c r="MA4" s="23"/>
      <c r="MB4" s="23"/>
      <c r="MC4" s="23"/>
      <c r="MD4" s="23"/>
      <c r="ME4" s="23"/>
      <c r="MF4" s="23"/>
      <c r="MG4" s="23"/>
      <c r="MH4" s="23"/>
      <c r="MI4" s="23"/>
      <c r="MJ4" s="23"/>
      <c r="MK4" s="23"/>
      <c r="ML4" s="23"/>
      <c r="MM4" s="23"/>
      <c r="MN4" s="23"/>
      <c r="MO4" s="23"/>
      <c r="MP4" s="23"/>
      <c r="MQ4" s="23"/>
      <c r="MR4" s="23"/>
      <c r="MS4" s="23"/>
      <c r="MT4" s="23"/>
      <c r="MU4" s="23"/>
      <c r="MV4" s="23"/>
      <c r="MW4" s="23"/>
      <c r="MX4" s="24"/>
      <c r="NA4" s="25"/>
      <c r="NB4" s="26"/>
      <c r="ND4" s="18"/>
      <c r="NE4" s="19"/>
      <c r="NF4" s="19"/>
      <c r="NG4" s="19"/>
      <c r="NH4" s="19"/>
      <c r="NI4" s="19"/>
      <c r="NJ4" s="19"/>
      <c r="NK4" s="19"/>
      <c r="NL4" s="19"/>
      <c r="NM4" s="19"/>
      <c r="NN4" s="19"/>
      <c r="NO4" s="20"/>
      <c r="NP4" s="19"/>
      <c r="NQ4" s="19"/>
      <c r="NR4" s="19"/>
      <c r="NS4" s="21"/>
      <c r="NT4" s="22"/>
      <c r="NU4" s="21"/>
      <c r="NV4" s="20"/>
      <c r="NW4" s="23"/>
      <c r="NX4" s="23"/>
      <c r="NY4" s="23"/>
      <c r="NZ4" s="23"/>
      <c r="OA4" s="23"/>
      <c r="OB4" s="23"/>
      <c r="OC4" s="23"/>
      <c r="OD4" s="23"/>
      <c r="OE4" s="23"/>
      <c r="OF4" s="23"/>
      <c r="OG4" s="23"/>
      <c r="OH4" s="23"/>
      <c r="OI4" s="23"/>
      <c r="OJ4" s="23"/>
      <c r="OK4" s="23"/>
      <c r="OL4" s="23"/>
      <c r="OM4" s="23"/>
      <c r="ON4" s="23"/>
      <c r="OO4" s="23"/>
      <c r="OP4" s="23"/>
      <c r="OQ4" s="23"/>
      <c r="OR4" s="23"/>
      <c r="OS4" s="23"/>
      <c r="OT4" s="23"/>
      <c r="OU4" s="23"/>
      <c r="OV4" s="23"/>
      <c r="OW4" s="23"/>
      <c r="OX4" s="23"/>
      <c r="OY4" s="23"/>
      <c r="OZ4" s="23"/>
      <c r="PA4" s="23"/>
      <c r="PB4" s="23"/>
      <c r="PC4" s="23"/>
      <c r="PD4" s="23"/>
      <c r="PE4" s="23"/>
      <c r="PF4" s="23"/>
      <c r="PG4" s="24"/>
      <c r="PJ4" s="25"/>
      <c r="PK4" s="26"/>
      <c r="PM4" s="18"/>
      <c r="PN4" s="19"/>
      <c r="PO4" s="19"/>
      <c r="PP4" s="19"/>
      <c r="PQ4" s="19"/>
      <c r="PR4" s="19"/>
      <c r="PS4" s="19"/>
      <c r="PT4" s="19"/>
      <c r="PU4" s="19"/>
      <c r="PV4" s="19"/>
      <c r="PW4" s="19"/>
      <c r="PX4" s="20"/>
      <c r="PY4" s="19"/>
      <c r="PZ4" s="19"/>
      <c r="QA4" s="19"/>
      <c r="QB4" s="21"/>
      <c r="QC4" s="22"/>
      <c r="QD4" s="21"/>
      <c r="QE4" s="20"/>
      <c r="QF4" s="23"/>
      <c r="QG4" s="23"/>
      <c r="QH4" s="23"/>
      <c r="QI4" s="23"/>
      <c r="QJ4" s="23"/>
      <c r="QK4" s="23"/>
      <c r="QL4" s="23"/>
      <c r="QM4" s="23"/>
      <c r="QN4" s="23"/>
      <c r="QO4" s="23"/>
      <c r="QP4" s="23"/>
      <c r="QQ4" s="23"/>
      <c r="QR4" s="23"/>
      <c r="QS4" s="23"/>
      <c r="QT4" s="23"/>
      <c r="QU4" s="23"/>
      <c r="QV4" s="23"/>
      <c r="QW4" s="23"/>
      <c r="QX4" s="23"/>
      <c r="QY4" s="23"/>
      <c r="QZ4" s="23"/>
      <c r="RA4" s="23"/>
      <c r="RB4" s="23"/>
      <c r="RC4" s="23"/>
      <c r="RD4" s="23"/>
      <c r="RE4" s="23"/>
      <c r="RF4" s="23"/>
      <c r="RG4" s="23"/>
      <c r="RH4" s="23"/>
      <c r="RI4" s="23"/>
      <c r="RJ4" s="23"/>
      <c r="RK4" s="23"/>
      <c r="RL4" s="23"/>
      <c r="RM4" s="23"/>
      <c r="RN4" s="23"/>
      <c r="RO4" s="23"/>
      <c r="RP4" s="24"/>
      <c r="RS4" s="25"/>
      <c r="RT4" s="26"/>
      <c r="RV4" s="18"/>
      <c r="RW4" s="19"/>
      <c r="RX4" s="19"/>
      <c r="RY4" s="19"/>
      <c r="RZ4" s="19"/>
      <c r="SA4" s="19"/>
      <c r="SB4" s="19"/>
      <c r="SC4" s="19"/>
      <c r="SD4" s="19"/>
      <c r="SE4" s="19"/>
      <c r="SF4" s="19"/>
      <c r="SG4" s="20"/>
      <c r="SH4" s="19"/>
      <c r="SI4" s="19"/>
      <c r="SJ4" s="19"/>
      <c r="SK4" s="21"/>
      <c r="SL4" s="22"/>
      <c r="SM4" s="21"/>
      <c r="SN4" s="20"/>
      <c r="SO4" s="23"/>
      <c r="SP4" s="23"/>
      <c r="SQ4" s="23"/>
      <c r="SR4" s="23"/>
      <c r="SS4" s="23"/>
      <c r="ST4" s="23"/>
      <c r="SU4" s="23"/>
      <c r="SV4" s="23"/>
      <c r="SW4" s="23"/>
      <c r="SX4" s="23"/>
      <c r="SY4" s="23"/>
      <c r="SZ4" s="23"/>
      <c r="TA4" s="23"/>
      <c r="TB4" s="23"/>
      <c r="TC4" s="23"/>
      <c r="TD4" s="23"/>
      <c r="TE4" s="23"/>
      <c r="TF4" s="23"/>
      <c r="TG4" s="23"/>
      <c r="TH4" s="23"/>
      <c r="TI4" s="23"/>
      <c r="TJ4" s="23"/>
      <c r="TK4" s="23"/>
      <c r="TL4" s="23"/>
      <c r="TM4" s="23"/>
      <c r="TN4" s="23"/>
      <c r="TO4" s="23"/>
      <c r="TP4" s="23"/>
      <c r="TQ4" s="23"/>
      <c r="TR4" s="23"/>
      <c r="TS4" s="23"/>
      <c r="TT4" s="23"/>
      <c r="TU4" s="23"/>
      <c r="TV4" s="23"/>
      <c r="TW4" s="23"/>
      <c r="TX4" s="23"/>
      <c r="TY4" s="24"/>
      <c r="UB4" s="25"/>
      <c r="UC4" s="26"/>
      <c r="UE4" s="18"/>
      <c r="UF4" s="19"/>
      <c r="UG4" s="19"/>
      <c r="UH4" s="19"/>
      <c r="UI4" s="19"/>
      <c r="UJ4" s="19"/>
      <c r="UK4" s="19"/>
      <c r="UL4" s="19"/>
      <c r="UM4" s="19"/>
      <c r="UN4" s="19"/>
      <c r="UO4" s="19"/>
      <c r="UP4" s="20"/>
      <c r="UQ4" s="19"/>
      <c r="UR4" s="19"/>
      <c r="US4" s="19"/>
      <c r="UT4" s="21"/>
      <c r="UU4" s="22"/>
      <c r="UV4" s="21"/>
      <c r="UW4" s="20"/>
      <c r="UX4" s="23"/>
      <c r="UY4" s="23"/>
      <c r="UZ4" s="23"/>
      <c r="VA4" s="23"/>
      <c r="VB4" s="23"/>
      <c r="VC4" s="23"/>
      <c r="VD4" s="23"/>
      <c r="VE4" s="23"/>
      <c r="VF4" s="23"/>
      <c r="VG4" s="23"/>
      <c r="VH4" s="23"/>
      <c r="VI4" s="23"/>
      <c r="VJ4" s="23"/>
      <c r="VK4" s="23"/>
      <c r="VL4" s="23"/>
      <c r="VM4" s="23"/>
      <c r="VN4" s="23"/>
      <c r="VO4" s="23"/>
      <c r="VP4" s="23"/>
      <c r="VQ4" s="23"/>
      <c r="VR4" s="23"/>
      <c r="VS4" s="23"/>
      <c r="VT4" s="23"/>
      <c r="VU4" s="23"/>
      <c r="VV4" s="23"/>
      <c r="VW4" s="23"/>
      <c r="VX4" s="23"/>
      <c r="VY4" s="23"/>
      <c r="VZ4" s="23"/>
      <c r="WA4" s="23"/>
      <c r="WB4" s="23"/>
      <c r="WC4" s="23"/>
      <c r="WD4" s="23"/>
      <c r="WE4" s="23"/>
      <c r="WF4" s="23"/>
      <c r="WG4" s="23"/>
      <c r="WH4" s="24"/>
      <c r="WK4" s="25"/>
      <c r="WL4" s="26"/>
      <c r="WN4" s="18"/>
      <c r="WO4" s="19"/>
      <c r="WP4" s="19"/>
      <c r="WQ4" s="19"/>
      <c r="WR4" s="19"/>
      <c r="WS4" s="19"/>
      <c r="WT4" s="19"/>
      <c r="WU4" s="19"/>
      <c r="WV4" s="19"/>
      <c r="WW4" s="19"/>
      <c r="WX4" s="19"/>
      <c r="WY4" s="20"/>
      <c r="WZ4" s="19"/>
      <c r="XA4" s="19"/>
      <c r="XB4" s="19"/>
      <c r="XC4" s="21"/>
      <c r="XD4" s="22"/>
      <c r="XE4" s="21"/>
      <c r="XF4" s="20"/>
      <c r="XG4" s="23"/>
      <c r="XH4" s="23"/>
      <c r="XI4" s="23"/>
      <c r="XJ4" s="23"/>
      <c r="XK4" s="23"/>
      <c r="XL4" s="23"/>
      <c r="XM4" s="23"/>
      <c r="XN4" s="23"/>
      <c r="XO4" s="23"/>
      <c r="XP4" s="23"/>
      <c r="XQ4" s="23"/>
      <c r="XR4" s="23"/>
      <c r="XS4" s="23"/>
      <c r="XT4" s="23"/>
      <c r="XU4" s="23"/>
      <c r="XV4" s="23"/>
      <c r="XW4" s="23"/>
      <c r="XX4" s="23"/>
      <c r="XY4" s="23"/>
      <c r="XZ4" s="23"/>
      <c r="YA4" s="23"/>
      <c r="YB4" s="23"/>
      <c r="YC4" s="23"/>
      <c r="YD4" s="23"/>
      <c r="YE4" s="23"/>
      <c r="YF4" s="23"/>
      <c r="YG4" s="23"/>
      <c r="YH4" s="23"/>
      <c r="YI4" s="23"/>
      <c r="YJ4" s="23"/>
      <c r="YK4" s="23"/>
      <c r="YL4" s="23"/>
      <c r="YM4" s="23"/>
      <c r="YN4" s="23"/>
      <c r="YO4" s="23"/>
      <c r="YP4" s="23"/>
      <c r="YQ4" s="24"/>
      <c r="YT4" s="25"/>
      <c r="YU4" s="26"/>
      <c r="YW4" s="18"/>
      <c r="YX4" s="19"/>
      <c r="YY4" s="19"/>
      <c r="YZ4" s="19"/>
      <c r="ZA4" s="19"/>
      <c r="ZB4" s="19"/>
      <c r="ZC4" s="19"/>
      <c r="ZD4" s="19"/>
      <c r="ZE4" s="19"/>
      <c r="ZF4" s="19"/>
      <c r="ZG4" s="19"/>
      <c r="ZH4" s="20"/>
      <c r="ZI4" s="19"/>
      <c r="ZJ4" s="19"/>
      <c r="ZK4" s="19"/>
      <c r="ZL4" s="21"/>
      <c r="ZM4" s="22"/>
      <c r="ZN4" s="21"/>
      <c r="ZO4" s="20"/>
      <c r="ZP4" s="23"/>
      <c r="ZQ4" s="23"/>
      <c r="ZR4" s="23"/>
      <c r="ZS4" s="23"/>
      <c r="ZT4" s="23"/>
      <c r="ZU4" s="23"/>
      <c r="ZV4" s="23"/>
      <c r="ZW4" s="23"/>
      <c r="ZX4" s="23"/>
      <c r="ZY4" s="23"/>
      <c r="ZZ4" s="23"/>
      <c r="AAA4" s="23"/>
      <c r="AAB4" s="23"/>
      <c r="AAC4" s="23"/>
      <c r="AAD4" s="23"/>
      <c r="AAE4" s="23"/>
      <c r="AAF4" s="23"/>
      <c r="AAG4" s="23"/>
      <c r="AAH4" s="23"/>
      <c r="AAI4" s="23"/>
      <c r="AAJ4" s="23"/>
      <c r="AAK4" s="23"/>
      <c r="AAL4" s="23"/>
      <c r="AAM4" s="23"/>
      <c r="AAN4" s="23"/>
      <c r="AAO4" s="23"/>
      <c r="AAP4" s="23"/>
      <c r="AAQ4" s="23"/>
      <c r="AAR4" s="23"/>
      <c r="AAS4" s="23"/>
      <c r="AAT4" s="23"/>
      <c r="AAU4" s="23"/>
      <c r="AAV4" s="23"/>
      <c r="AAW4" s="23"/>
      <c r="AAX4" s="23"/>
      <c r="AAY4" s="23"/>
      <c r="AAZ4" s="24"/>
      <c r="ABC4" s="25"/>
      <c r="ABD4" s="26"/>
      <c r="ABF4" s="18"/>
      <c r="ABG4" s="19"/>
      <c r="ABH4" s="19"/>
      <c r="ABI4" s="19"/>
      <c r="ABJ4" s="19"/>
      <c r="ABK4" s="19"/>
      <c r="ABL4" s="19"/>
      <c r="ABM4" s="19"/>
      <c r="ABN4" s="19"/>
      <c r="ABO4" s="19"/>
      <c r="ABP4" s="19"/>
      <c r="ABQ4" s="20"/>
      <c r="ABR4" s="19"/>
      <c r="ABS4" s="19"/>
      <c r="ABT4" s="19"/>
      <c r="ABU4" s="21"/>
      <c r="ABV4" s="22"/>
      <c r="ABW4" s="21"/>
      <c r="ABX4" s="20"/>
      <c r="ABY4" s="23"/>
      <c r="ABZ4" s="23"/>
      <c r="ACA4" s="23"/>
      <c r="ACB4" s="23"/>
      <c r="ACC4" s="23"/>
      <c r="ACD4" s="23"/>
      <c r="ACE4" s="23"/>
      <c r="ACF4" s="23"/>
      <c r="ACG4" s="23"/>
      <c r="ACH4" s="23"/>
      <c r="ACI4" s="23"/>
      <c r="ACJ4" s="23"/>
      <c r="ACK4" s="23"/>
      <c r="ACL4" s="23"/>
      <c r="ACM4" s="23"/>
      <c r="ACN4" s="23"/>
      <c r="ACO4" s="23"/>
      <c r="ACP4" s="23"/>
      <c r="ACQ4" s="23"/>
      <c r="ACR4" s="23"/>
      <c r="ACS4" s="23"/>
      <c r="ACT4" s="23"/>
      <c r="ACU4" s="23"/>
      <c r="ACV4" s="23"/>
      <c r="ACW4" s="23"/>
      <c r="ACX4" s="23"/>
      <c r="ACY4" s="23"/>
      <c r="ACZ4" s="23"/>
      <c r="ADA4" s="23"/>
      <c r="ADB4" s="23"/>
      <c r="ADC4" s="23"/>
      <c r="ADD4" s="23"/>
      <c r="ADE4" s="23"/>
      <c r="ADF4" s="23"/>
      <c r="ADG4" s="23"/>
      <c r="ADH4" s="23"/>
      <c r="ADI4" s="24"/>
      <c r="ADL4" s="25"/>
      <c r="ADM4" s="26"/>
      <c r="ADO4" s="18"/>
      <c r="ADP4" s="19"/>
      <c r="ADQ4" s="19"/>
      <c r="ADR4" s="19"/>
      <c r="ADS4" s="19"/>
      <c r="ADT4" s="19"/>
      <c r="ADU4" s="19"/>
      <c r="ADV4" s="19"/>
      <c r="ADW4" s="19"/>
      <c r="ADX4" s="19"/>
      <c r="ADY4" s="19"/>
      <c r="ADZ4" s="20"/>
      <c r="AEA4" s="19"/>
      <c r="AEB4" s="19"/>
      <c r="AEC4" s="19"/>
      <c r="AED4" s="21"/>
      <c r="AEE4" s="22"/>
      <c r="AEF4" s="21"/>
      <c r="AEG4" s="20"/>
      <c r="AEH4" s="23"/>
      <c r="AEI4" s="23"/>
      <c r="AEJ4" s="23"/>
      <c r="AEK4" s="23"/>
      <c r="AEL4" s="23"/>
      <c r="AEM4" s="23"/>
      <c r="AEN4" s="23"/>
      <c r="AEO4" s="23"/>
      <c r="AEP4" s="23"/>
      <c r="AEQ4" s="23"/>
      <c r="AER4" s="23"/>
      <c r="AES4" s="23"/>
      <c r="AET4" s="23"/>
      <c r="AEU4" s="23"/>
      <c r="AEV4" s="23"/>
      <c r="AEW4" s="23"/>
      <c r="AEX4" s="23"/>
      <c r="AEY4" s="23"/>
      <c r="AEZ4" s="23"/>
      <c r="AFA4" s="23"/>
      <c r="AFB4" s="23"/>
      <c r="AFC4" s="23"/>
      <c r="AFD4" s="23"/>
      <c r="AFE4" s="23"/>
      <c r="AFF4" s="23"/>
      <c r="AFG4" s="23"/>
      <c r="AFH4" s="23"/>
      <c r="AFI4" s="23"/>
      <c r="AFJ4" s="23"/>
      <c r="AFK4" s="23"/>
      <c r="AFL4" s="23"/>
      <c r="AFM4" s="23"/>
      <c r="AFN4" s="23"/>
      <c r="AFO4" s="23"/>
      <c r="AFP4" s="23"/>
      <c r="AFQ4" s="23"/>
      <c r="AFR4" s="24"/>
      <c r="AFU4" s="25"/>
      <c r="AFV4" s="26"/>
      <c r="AFX4" s="18"/>
      <c r="AFY4" s="19"/>
      <c r="AFZ4" s="19"/>
      <c r="AGA4" s="19"/>
      <c r="AGB4" s="19"/>
      <c r="AGC4" s="19"/>
      <c r="AGD4" s="19"/>
      <c r="AGE4" s="19"/>
      <c r="AGF4" s="19"/>
      <c r="AGG4" s="19"/>
      <c r="AGH4" s="19"/>
      <c r="AGI4" s="20"/>
      <c r="AGJ4" s="19"/>
      <c r="AGK4" s="19"/>
      <c r="AGL4" s="19"/>
      <c r="AGM4" s="21"/>
      <c r="AGN4" s="22"/>
      <c r="AGO4" s="21"/>
      <c r="AGP4" s="20"/>
      <c r="AGQ4" s="23"/>
      <c r="AGR4" s="23"/>
      <c r="AGS4" s="23"/>
      <c r="AGT4" s="23"/>
      <c r="AGU4" s="23"/>
      <c r="AGV4" s="23"/>
      <c r="AGW4" s="23"/>
      <c r="AGX4" s="23"/>
      <c r="AGY4" s="23"/>
      <c r="AGZ4" s="23"/>
      <c r="AHA4" s="23"/>
      <c r="AHB4" s="23"/>
      <c r="AHC4" s="23"/>
      <c r="AHD4" s="23"/>
      <c r="AHE4" s="23"/>
      <c r="AHF4" s="23"/>
      <c r="AHG4" s="23"/>
      <c r="AHH4" s="23"/>
      <c r="AHI4" s="23"/>
      <c r="AHJ4" s="23"/>
      <c r="AHK4" s="23"/>
      <c r="AHL4" s="23"/>
      <c r="AHM4" s="23"/>
      <c r="AHN4" s="23"/>
      <c r="AHO4" s="23"/>
      <c r="AHP4" s="23"/>
      <c r="AHQ4" s="23"/>
      <c r="AHR4" s="23"/>
      <c r="AHS4" s="23"/>
      <c r="AHT4" s="23"/>
      <c r="AHU4" s="23"/>
      <c r="AHV4" s="23"/>
      <c r="AHW4" s="23"/>
      <c r="AHX4" s="23"/>
      <c r="AHY4" s="23"/>
      <c r="AHZ4" s="23"/>
      <c r="AIA4" s="24"/>
      <c r="AID4" s="25"/>
      <c r="AIE4" s="26"/>
      <c r="AIG4" s="18"/>
      <c r="AIH4" s="19"/>
      <c r="AII4" s="19"/>
      <c r="AIJ4" s="19"/>
      <c r="AIK4" s="19"/>
      <c r="AIL4" s="19"/>
      <c r="AIM4" s="19"/>
      <c r="AIN4" s="19"/>
      <c r="AIO4" s="19"/>
      <c r="AIP4" s="19"/>
      <c r="AIQ4" s="19"/>
      <c r="AIR4" s="20"/>
      <c r="AIS4" s="19"/>
      <c r="AIT4" s="19"/>
      <c r="AIU4" s="19"/>
      <c r="AIV4" s="21"/>
      <c r="AIW4" s="22"/>
      <c r="AIX4" s="21"/>
      <c r="AIY4" s="20"/>
      <c r="AIZ4" s="23"/>
      <c r="AJA4" s="23"/>
      <c r="AJB4" s="23"/>
      <c r="AJC4" s="23"/>
      <c r="AJD4" s="23"/>
      <c r="AJE4" s="23"/>
      <c r="AJF4" s="23"/>
      <c r="AJG4" s="23"/>
      <c r="AJH4" s="23"/>
      <c r="AJI4" s="23"/>
      <c r="AJJ4" s="23"/>
      <c r="AJK4" s="23"/>
      <c r="AJL4" s="23"/>
      <c r="AJM4" s="23"/>
      <c r="AJN4" s="23"/>
      <c r="AJO4" s="23"/>
      <c r="AJP4" s="23"/>
      <c r="AJQ4" s="23"/>
      <c r="AJR4" s="23"/>
      <c r="AJS4" s="23"/>
      <c r="AJT4" s="23"/>
      <c r="AJU4" s="23"/>
      <c r="AJV4" s="23"/>
      <c r="AJW4" s="23"/>
      <c r="AJX4" s="23"/>
      <c r="AJY4" s="23"/>
      <c r="AJZ4" s="23"/>
      <c r="AKA4" s="23"/>
      <c r="AKB4" s="23"/>
      <c r="AKC4" s="23"/>
      <c r="AKD4" s="23"/>
      <c r="AKE4" s="23"/>
      <c r="AKF4" s="23"/>
      <c r="AKG4" s="23"/>
      <c r="AKH4" s="23"/>
      <c r="AKI4" s="23"/>
      <c r="AKJ4" s="24"/>
      <c r="AKM4" s="25"/>
      <c r="AKN4" s="26"/>
      <c r="AKP4" s="18"/>
      <c r="AKQ4" s="19"/>
      <c r="AKR4" s="19"/>
      <c r="AKS4" s="19"/>
      <c r="AKT4" s="19"/>
      <c r="AKU4" s="19"/>
      <c r="AKV4" s="19"/>
      <c r="AKW4" s="19"/>
      <c r="AKX4" s="19"/>
      <c r="AKY4" s="19"/>
      <c r="AKZ4" s="19"/>
      <c r="ALA4" s="20"/>
      <c r="ALB4" s="19"/>
      <c r="ALC4" s="19"/>
      <c r="ALD4" s="19"/>
      <c r="ALE4" s="21"/>
      <c r="ALF4" s="22"/>
      <c r="ALG4" s="21"/>
      <c r="ALH4" s="20"/>
      <c r="ALI4" s="23"/>
      <c r="ALJ4" s="23"/>
      <c r="ALK4" s="23"/>
      <c r="ALL4" s="23"/>
      <c r="ALM4" s="23"/>
      <c r="ALN4" s="23"/>
      <c r="ALO4" s="23"/>
      <c r="ALP4" s="23"/>
      <c r="ALQ4" s="23"/>
      <c r="ALR4" s="23"/>
      <c r="ALS4" s="23"/>
      <c r="ALT4" s="23"/>
      <c r="ALU4" s="23"/>
      <c r="ALV4" s="23"/>
      <c r="ALW4" s="23"/>
      <c r="ALX4" s="23"/>
      <c r="ALY4" s="23"/>
      <c r="ALZ4" s="23"/>
      <c r="AMA4" s="23"/>
      <c r="AMB4" s="23"/>
      <c r="AMC4" s="23"/>
      <c r="AMD4" s="23"/>
      <c r="AME4" s="23"/>
      <c r="AMF4" s="23"/>
      <c r="AMG4" s="23"/>
      <c r="AMH4" s="23"/>
      <c r="AMI4" s="23"/>
      <c r="AMJ4" s="23"/>
      <c r="AMK4" s="23"/>
      <c r="AML4" s="23"/>
      <c r="AMM4" s="23"/>
      <c r="AMN4" s="23"/>
      <c r="AMO4" s="23"/>
      <c r="AMP4" s="23"/>
      <c r="AMQ4" s="23"/>
      <c r="AMR4" s="23"/>
      <c r="AMS4" s="24"/>
      <c r="AMV4" s="25"/>
      <c r="AMW4" s="26"/>
      <c r="AMY4" s="18"/>
      <c r="AMZ4" s="19"/>
      <c r="ANA4" s="19"/>
      <c r="ANB4" s="19"/>
      <c r="ANC4" s="19"/>
      <c r="AND4" s="19"/>
      <c r="ANE4" s="19"/>
      <c r="ANF4" s="19"/>
      <c r="ANG4" s="19"/>
      <c r="ANH4" s="19"/>
      <c r="ANI4" s="19"/>
      <c r="ANJ4" s="20"/>
      <c r="ANK4" s="19"/>
      <c r="ANL4" s="19"/>
      <c r="ANM4" s="19"/>
      <c r="ANN4" s="21"/>
      <c r="ANO4" s="22"/>
      <c r="ANP4" s="21"/>
      <c r="ANQ4" s="20"/>
      <c r="ANR4" s="23"/>
      <c r="ANS4" s="23"/>
      <c r="ANT4" s="23"/>
      <c r="ANU4" s="23"/>
      <c r="ANV4" s="23"/>
      <c r="ANW4" s="23"/>
      <c r="ANX4" s="23"/>
      <c r="ANY4" s="23"/>
      <c r="ANZ4" s="23"/>
      <c r="AOA4" s="23"/>
      <c r="AOB4" s="23"/>
      <c r="AOC4" s="23"/>
      <c r="AOD4" s="23"/>
      <c r="AOE4" s="23"/>
      <c r="AOF4" s="23"/>
      <c r="AOG4" s="23"/>
      <c r="AOH4" s="23"/>
      <c r="AOI4" s="23"/>
      <c r="AOJ4" s="23"/>
      <c r="AOK4" s="23"/>
      <c r="AOL4" s="23"/>
      <c r="AOM4" s="23"/>
      <c r="AON4" s="23"/>
      <c r="AOO4" s="23"/>
      <c r="AOP4" s="23"/>
      <c r="AOQ4" s="23"/>
      <c r="AOR4" s="23"/>
      <c r="AOS4" s="23"/>
      <c r="AOT4" s="23"/>
      <c r="AOU4" s="23"/>
      <c r="AOV4" s="23"/>
      <c r="AOW4" s="23"/>
      <c r="AOX4" s="23"/>
      <c r="AOY4" s="23"/>
      <c r="AOZ4" s="23"/>
      <c r="APA4" s="23"/>
      <c r="APB4" s="24"/>
      <c r="APE4" s="25"/>
      <c r="APF4" s="26"/>
      <c r="APH4" s="18"/>
      <c r="API4" s="19"/>
      <c r="APJ4" s="19"/>
      <c r="APK4" s="19"/>
      <c r="APL4" s="19"/>
      <c r="APM4" s="19"/>
      <c r="APN4" s="19"/>
      <c r="APO4" s="19"/>
      <c r="APP4" s="19"/>
      <c r="APQ4" s="19"/>
      <c r="APR4" s="19"/>
      <c r="APS4" s="20"/>
      <c r="APT4" s="19"/>
      <c r="APU4" s="19"/>
      <c r="APV4" s="19"/>
      <c r="APW4" s="21"/>
      <c r="APX4" s="22"/>
      <c r="APY4" s="21"/>
      <c r="APZ4" s="20"/>
      <c r="AQA4" s="23"/>
      <c r="AQB4" s="23"/>
      <c r="AQC4" s="23"/>
      <c r="AQD4" s="23"/>
      <c r="AQE4" s="23"/>
      <c r="AQF4" s="23"/>
      <c r="AQG4" s="23"/>
      <c r="AQH4" s="23"/>
      <c r="AQI4" s="23"/>
      <c r="AQJ4" s="23"/>
      <c r="AQK4" s="23"/>
      <c r="AQL4" s="23"/>
      <c r="AQM4" s="23"/>
      <c r="AQN4" s="23"/>
      <c r="AQO4" s="23"/>
      <c r="AQP4" s="23"/>
      <c r="AQQ4" s="23"/>
      <c r="AQR4" s="23"/>
      <c r="AQS4" s="23"/>
      <c r="AQT4" s="23"/>
      <c r="AQU4" s="23"/>
      <c r="AQV4" s="23"/>
      <c r="AQW4" s="23"/>
      <c r="AQX4" s="23"/>
      <c r="AQY4" s="23"/>
      <c r="AQZ4" s="23"/>
      <c r="ARA4" s="23"/>
      <c r="ARB4" s="23"/>
      <c r="ARC4" s="23"/>
      <c r="ARD4" s="23"/>
      <c r="ARE4" s="23"/>
      <c r="ARF4" s="23"/>
      <c r="ARG4" s="23"/>
      <c r="ARH4" s="23"/>
      <c r="ARI4" s="23"/>
      <c r="ARJ4" s="23"/>
      <c r="ARK4" s="24"/>
      <c r="ARN4" s="25"/>
      <c r="ARO4" s="26"/>
      <c r="ARQ4" s="18"/>
      <c r="ARR4" s="19"/>
      <c r="ARS4" s="19"/>
      <c r="ART4" s="19"/>
      <c r="ARU4" s="19"/>
      <c r="ARV4" s="19"/>
      <c r="ARW4" s="19"/>
      <c r="ARX4" s="19"/>
      <c r="ARY4" s="19"/>
      <c r="ARZ4" s="19"/>
      <c r="ASA4" s="19"/>
      <c r="ASB4" s="20"/>
      <c r="ASC4" s="19"/>
      <c r="ASD4" s="19"/>
      <c r="ASE4" s="19"/>
      <c r="ASF4" s="21"/>
      <c r="ASG4" s="22"/>
      <c r="ASH4" s="21"/>
      <c r="ASI4" s="20"/>
      <c r="ASJ4" s="23"/>
      <c r="ASK4" s="23"/>
      <c r="ASL4" s="23"/>
      <c r="ASM4" s="23"/>
      <c r="ASN4" s="23"/>
      <c r="ASO4" s="23"/>
      <c r="ASP4" s="23"/>
      <c r="ASQ4" s="23"/>
      <c r="ASR4" s="23"/>
      <c r="ASS4" s="23"/>
      <c r="AST4" s="23"/>
      <c r="ASU4" s="23"/>
      <c r="ASV4" s="23"/>
      <c r="ASW4" s="23"/>
      <c r="ASX4" s="23"/>
      <c r="ASY4" s="23"/>
      <c r="ASZ4" s="23"/>
      <c r="ATA4" s="23"/>
      <c r="ATB4" s="23"/>
      <c r="ATC4" s="23"/>
      <c r="ATD4" s="23"/>
      <c r="ATE4" s="23"/>
      <c r="ATF4" s="23"/>
      <c r="ATG4" s="23"/>
      <c r="ATH4" s="23"/>
      <c r="ATI4" s="23"/>
      <c r="ATJ4" s="23"/>
      <c r="ATK4" s="23"/>
      <c r="ATL4" s="23"/>
      <c r="ATM4" s="23"/>
      <c r="ATN4" s="23"/>
      <c r="ATO4" s="23"/>
      <c r="ATP4" s="23"/>
      <c r="ATQ4" s="23"/>
      <c r="ATR4" s="23"/>
      <c r="ATS4" s="23"/>
      <c r="ATT4" s="24"/>
      <c r="ATW4" s="25"/>
      <c r="ATX4" s="26"/>
      <c r="ATZ4" s="18"/>
      <c r="AUA4" s="19"/>
      <c r="AUB4" s="19"/>
      <c r="AUC4" s="19"/>
      <c r="AUD4" s="19"/>
      <c r="AUE4" s="19"/>
      <c r="AUF4" s="19"/>
      <c r="AUG4" s="19"/>
      <c r="AUH4" s="19"/>
      <c r="AUI4" s="19"/>
      <c r="AUJ4" s="19"/>
      <c r="AUK4" s="20"/>
      <c r="AUL4" s="19"/>
      <c r="AUM4" s="19"/>
      <c r="AUN4" s="19"/>
      <c r="AUO4" s="21"/>
      <c r="AUP4" s="22"/>
      <c r="AUQ4" s="21"/>
      <c r="AUR4" s="20"/>
      <c r="AUS4" s="23"/>
      <c r="AUT4" s="23"/>
      <c r="AUU4" s="23"/>
      <c r="AUV4" s="23"/>
      <c r="AUW4" s="23"/>
      <c r="AUX4" s="23"/>
      <c r="AUY4" s="23"/>
      <c r="AUZ4" s="23"/>
      <c r="AVA4" s="23"/>
      <c r="AVB4" s="23"/>
      <c r="AVC4" s="23"/>
      <c r="AVD4" s="23"/>
      <c r="AVE4" s="23"/>
      <c r="AVF4" s="23"/>
      <c r="AVG4" s="23"/>
      <c r="AVH4" s="23"/>
      <c r="AVI4" s="23"/>
      <c r="AVJ4" s="23"/>
      <c r="AVK4" s="23"/>
      <c r="AVL4" s="23"/>
      <c r="AVM4" s="23"/>
      <c r="AVN4" s="23"/>
      <c r="AVO4" s="23"/>
      <c r="AVP4" s="23"/>
      <c r="AVQ4" s="23"/>
      <c r="AVR4" s="23"/>
      <c r="AVS4" s="23"/>
      <c r="AVT4" s="23"/>
      <c r="AVU4" s="23"/>
      <c r="AVV4" s="23"/>
      <c r="AVW4" s="23"/>
      <c r="AVX4" s="23"/>
      <c r="AVY4" s="23"/>
      <c r="AVZ4" s="23"/>
      <c r="AWA4" s="23"/>
      <c r="AWB4" s="23"/>
      <c r="AWC4" s="24"/>
      <c r="AWF4" s="25"/>
      <c r="AWG4" s="26"/>
      <c r="AWI4" s="18"/>
      <c r="AWJ4" s="19"/>
      <c r="AWK4" s="19"/>
      <c r="AWL4" s="19"/>
      <c r="AWM4" s="19"/>
      <c r="AWN4" s="19"/>
      <c r="AWO4" s="19"/>
      <c r="AWP4" s="19"/>
      <c r="AWQ4" s="19"/>
      <c r="AWR4" s="19"/>
      <c r="AWS4" s="19"/>
      <c r="AWT4" s="20"/>
      <c r="AWU4" s="19"/>
      <c r="AWV4" s="19"/>
      <c r="AWW4" s="19"/>
      <c r="AWX4" s="21"/>
      <c r="AWY4" s="22"/>
      <c r="AWZ4" s="21"/>
      <c r="AXA4" s="20"/>
      <c r="AXB4" s="23"/>
      <c r="AXC4" s="23"/>
      <c r="AXD4" s="23"/>
      <c r="AXE4" s="23"/>
      <c r="AXF4" s="23"/>
      <c r="AXG4" s="23"/>
      <c r="AXH4" s="23"/>
      <c r="AXI4" s="23"/>
      <c r="AXJ4" s="23"/>
      <c r="AXK4" s="23"/>
      <c r="AXL4" s="23"/>
      <c r="AXM4" s="23"/>
      <c r="AXN4" s="23"/>
      <c r="AXO4" s="23"/>
      <c r="AXP4" s="23"/>
      <c r="AXQ4" s="23"/>
      <c r="AXR4" s="23"/>
      <c r="AXS4" s="23"/>
      <c r="AXT4" s="23"/>
      <c r="AXU4" s="23"/>
      <c r="AXV4" s="23"/>
      <c r="AXW4" s="23"/>
      <c r="AXX4" s="23"/>
      <c r="AXY4" s="23"/>
      <c r="AXZ4" s="23"/>
      <c r="AYA4" s="23"/>
      <c r="AYB4" s="23"/>
      <c r="AYC4" s="23"/>
      <c r="AYD4" s="23"/>
      <c r="AYE4" s="23"/>
      <c r="AYF4" s="23"/>
      <c r="AYG4" s="23"/>
      <c r="AYH4" s="23"/>
      <c r="AYI4" s="23"/>
      <c r="AYJ4" s="23"/>
      <c r="AYK4" s="23"/>
      <c r="AYL4" s="24"/>
      <c r="AYO4" s="25"/>
      <c r="AYP4" s="26"/>
      <c r="AYR4" s="18"/>
      <c r="AYS4" s="19"/>
      <c r="AYT4" s="19"/>
      <c r="AYU4" s="19"/>
      <c r="AYV4" s="19"/>
      <c r="AYW4" s="19"/>
      <c r="AYX4" s="19"/>
      <c r="AYY4" s="19"/>
      <c r="AYZ4" s="19"/>
      <c r="AZA4" s="19"/>
      <c r="AZB4" s="19"/>
      <c r="AZC4" s="20"/>
      <c r="AZD4" s="19"/>
      <c r="AZE4" s="19"/>
      <c r="AZF4" s="19"/>
      <c r="AZG4" s="21"/>
      <c r="AZH4" s="22"/>
      <c r="AZI4" s="21"/>
      <c r="AZJ4" s="20"/>
      <c r="AZK4" s="23"/>
      <c r="AZL4" s="23"/>
      <c r="AZM4" s="23"/>
      <c r="AZN4" s="23"/>
      <c r="AZO4" s="23"/>
      <c r="AZP4" s="23"/>
      <c r="AZQ4" s="23"/>
      <c r="AZR4" s="23"/>
      <c r="AZS4" s="23"/>
      <c r="AZT4" s="23"/>
      <c r="AZU4" s="23"/>
      <c r="AZV4" s="23"/>
      <c r="AZW4" s="23"/>
      <c r="AZX4" s="23"/>
      <c r="AZY4" s="23"/>
      <c r="AZZ4" s="23"/>
      <c r="BAA4" s="23"/>
      <c r="BAB4" s="23"/>
      <c r="BAC4" s="23"/>
      <c r="BAD4" s="23"/>
      <c r="BAE4" s="23"/>
      <c r="BAF4" s="23"/>
      <c r="BAG4" s="23"/>
      <c r="BAH4" s="23"/>
      <c r="BAI4" s="23"/>
      <c r="BAJ4" s="23"/>
      <c r="BAK4" s="23"/>
      <c r="BAL4" s="23"/>
      <c r="BAM4" s="23"/>
      <c r="BAN4" s="23"/>
      <c r="BAO4" s="23"/>
      <c r="BAP4" s="23"/>
      <c r="BAQ4" s="23"/>
      <c r="BAR4" s="23"/>
      <c r="BAS4" s="23"/>
      <c r="BAT4" s="23"/>
      <c r="BAU4" s="24"/>
      <c r="BAX4" s="25"/>
      <c r="BAY4" s="26"/>
      <c r="BBA4" s="18"/>
      <c r="BBB4" s="19"/>
      <c r="BBC4" s="19"/>
      <c r="BBD4" s="19"/>
      <c r="BBE4" s="19"/>
      <c r="BBF4" s="19"/>
      <c r="BBG4" s="19"/>
      <c r="BBH4" s="19"/>
      <c r="BBI4" s="19"/>
      <c r="BBJ4" s="19"/>
      <c r="BBK4" s="19"/>
      <c r="BBL4" s="20"/>
      <c r="BBM4" s="19"/>
      <c r="BBN4" s="19"/>
      <c r="BBO4" s="19"/>
      <c r="BBP4" s="21"/>
      <c r="BBQ4" s="22"/>
      <c r="BBR4" s="21"/>
      <c r="BBS4" s="20"/>
      <c r="BBT4" s="23"/>
      <c r="BBU4" s="23"/>
      <c r="BBV4" s="23"/>
      <c r="BBW4" s="23"/>
      <c r="BBX4" s="23"/>
      <c r="BBY4" s="23"/>
      <c r="BBZ4" s="23"/>
      <c r="BCA4" s="23"/>
      <c r="BCB4" s="23"/>
      <c r="BCC4" s="23"/>
      <c r="BCD4" s="23"/>
      <c r="BCE4" s="23"/>
      <c r="BCF4" s="23"/>
      <c r="BCG4" s="23"/>
      <c r="BCH4" s="23"/>
      <c r="BCI4" s="23"/>
      <c r="BCJ4" s="23"/>
      <c r="BCK4" s="23"/>
      <c r="BCL4" s="23"/>
      <c r="BCM4" s="23"/>
      <c r="BCN4" s="23"/>
      <c r="BCO4" s="23"/>
      <c r="BCP4" s="23"/>
      <c r="BCQ4" s="23"/>
      <c r="BCR4" s="23"/>
      <c r="BCS4" s="23"/>
      <c r="BCT4" s="23"/>
      <c r="BCU4" s="23"/>
      <c r="BCV4" s="23"/>
      <c r="BCW4" s="23"/>
      <c r="BCX4" s="23"/>
      <c r="BCY4" s="23"/>
      <c r="BCZ4" s="23"/>
      <c r="BDA4" s="23"/>
      <c r="BDB4" s="23"/>
      <c r="BDC4" s="23"/>
      <c r="BDD4" s="24"/>
      <c r="BDG4" s="25"/>
      <c r="BDH4" s="26"/>
      <c r="BDJ4" s="18"/>
      <c r="BDK4" s="19"/>
      <c r="BDL4" s="19"/>
      <c r="BDM4" s="19"/>
      <c r="BDN4" s="19"/>
      <c r="BDO4" s="19"/>
      <c r="BDP4" s="19"/>
      <c r="BDQ4" s="19"/>
      <c r="BDR4" s="19"/>
      <c r="BDS4" s="19"/>
      <c r="BDT4" s="19"/>
      <c r="BDU4" s="20"/>
      <c r="BDV4" s="19"/>
      <c r="BDW4" s="19"/>
      <c r="BDX4" s="19"/>
      <c r="BDY4" s="21"/>
      <c r="BDZ4" s="22"/>
      <c r="BEA4" s="21"/>
      <c r="BEB4" s="20"/>
      <c r="BEC4" s="23"/>
      <c r="BED4" s="23"/>
      <c r="BEE4" s="23"/>
      <c r="BEF4" s="23"/>
      <c r="BEG4" s="23"/>
      <c r="BEH4" s="23"/>
      <c r="BEI4" s="23"/>
      <c r="BEJ4" s="23"/>
      <c r="BEK4" s="23"/>
      <c r="BEL4" s="23"/>
      <c r="BEM4" s="23"/>
      <c r="BEN4" s="23"/>
      <c r="BEO4" s="23"/>
      <c r="BEP4" s="23"/>
      <c r="BEQ4" s="23"/>
      <c r="BER4" s="23"/>
      <c r="BES4" s="23"/>
      <c r="BET4" s="23"/>
      <c r="BEU4" s="23"/>
      <c r="BEV4" s="23"/>
      <c r="BEW4" s="23"/>
      <c r="BEX4" s="23"/>
      <c r="BEY4" s="23"/>
      <c r="BEZ4" s="23"/>
      <c r="BFA4" s="23"/>
      <c r="BFB4" s="23"/>
      <c r="BFC4" s="23"/>
      <c r="BFD4" s="23"/>
      <c r="BFE4" s="23"/>
      <c r="BFF4" s="23"/>
      <c r="BFG4" s="23"/>
      <c r="BFH4" s="23"/>
      <c r="BFI4" s="23"/>
      <c r="BFJ4" s="23"/>
      <c r="BFK4" s="23"/>
      <c r="BFL4" s="23"/>
      <c r="BFM4" s="24"/>
      <c r="BFP4" s="25"/>
      <c r="BFQ4" s="26"/>
      <c r="BFS4" s="18"/>
      <c r="BFT4" s="19"/>
      <c r="BFU4" s="19"/>
      <c r="BFV4" s="19"/>
      <c r="BFW4" s="19"/>
      <c r="BFX4" s="19"/>
      <c r="BFY4" s="19"/>
      <c r="BFZ4" s="19"/>
      <c r="BGA4" s="19"/>
      <c r="BGB4" s="19"/>
      <c r="BGC4" s="19"/>
      <c r="BGD4" s="20"/>
      <c r="BGE4" s="19"/>
      <c r="BGF4" s="19"/>
      <c r="BGG4" s="19"/>
      <c r="BGH4" s="21"/>
      <c r="BGI4" s="22"/>
      <c r="BGJ4" s="21"/>
      <c r="BGK4" s="20"/>
      <c r="BGL4" s="23"/>
      <c r="BGM4" s="23"/>
      <c r="BGN4" s="23"/>
      <c r="BGO4" s="23"/>
      <c r="BGP4" s="23"/>
      <c r="BGQ4" s="23"/>
      <c r="BGR4" s="23"/>
      <c r="BGS4" s="23"/>
      <c r="BGT4" s="23"/>
      <c r="BGU4" s="23"/>
      <c r="BGV4" s="23"/>
      <c r="BGW4" s="23"/>
      <c r="BGX4" s="23"/>
      <c r="BGY4" s="23"/>
      <c r="BGZ4" s="23"/>
      <c r="BHA4" s="23"/>
      <c r="BHB4" s="23"/>
      <c r="BHC4" s="23"/>
      <c r="BHD4" s="23"/>
      <c r="BHE4" s="23"/>
      <c r="BHF4" s="23"/>
      <c r="BHG4" s="23"/>
      <c r="BHH4" s="23"/>
      <c r="BHI4" s="23"/>
      <c r="BHJ4" s="23"/>
      <c r="BHK4" s="23"/>
      <c r="BHL4" s="23"/>
      <c r="BHM4" s="23"/>
      <c r="BHN4" s="23"/>
      <c r="BHO4" s="23"/>
      <c r="BHP4" s="23"/>
      <c r="BHQ4" s="23"/>
      <c r="BHR4" s="23"/>
      <c r="BHS4" s="23"/>
      <c r="BHT4" s="23"/>
      <c r="BHU4" s="23"/>
      <c r="BHV4" s="24"/>
      <c r="BHY4" s="25"/>
      <c r="BHZ4" s="26"/>
      <c r="BIB4" s="18"/>
      <c r="BIC4" s="19"/>
      <c r="BID4" s="19"/>
      <c r="BIE4" s="19"/>
      <c r="BIF4" s="19"/>
      <c r="BIG4" s="19"/>
      <c r="BIH4" s="19"/>
      <c r="BII4" s="19"/>
      <c r="BIJ4" s="19"/>
      <c r="BIK4" s="19"/>
      <c r="BIL4" s="19"/>
      <c r="BIM4" s="20"/>
      <c r="BIN4" s="19"/>
      <c r="BIO4" s="19"/>
      <c r="BIP4" s="19"/>
      <c r="BIQ4" s="21"/>
      <c r="BIR4" s="22"/>
      <c r="BIS4" s="21"/>
      <c r="BIT4" s="20"/>
      <c r="BIU4" s="23"/>
      <c r="BIV4" s="23"/>
      <c r="BIW4" s="23"/>
      <c r="BIX4" s="23"/>
      <c r="BIY4" s="23"/>
      <c r="BIZ4" s="23"/>
      <c r="BJA4" s="23"/>
      <c r="BJB4" s="23"/>
      <c r="BJC4" s="23"/>
      <c r="BJD4" s="23"/>
      <c r="BJE4" s="23"/>
      <c r="BJF4" s="23"/>
      <c r="BJG4" s="23"/>
      <c r="BJH4" s="23"/>
      <c r="BJI4" s="23"/>
      <c r="BJJ4" s="23"/>
      <c r="BJK4" s="23"/>
      <c r="BJL4" s="23"/>
      <c r="BJM4" s="23"/>
      <c r="BJN4" s="23"/>
      <c r="BJO4" s="23"/>
      <c r="BJP4" s="23"/>
      <c r="BJQ4" s="23"/>
      <c r="BJR4" s="23"/>
      <c r="BJS4" s="23"/>
      <c r="BJT4" s="23"/>
      <c r="BJU4" s="23"/>
      <c r="BJV4" s="23"/>
      <c r="BJW4" s="23"/>
      <c r="BJX4" s="23"/>
      <c r="BJY4" s="23"/>
      <c r="BJZ4" s="23"/>
      <c r="BKA4" s="23"/>
      <c r="BKB4" s="23"/>
      <c r="BKC4" s="23"/>
      <c r="BKD4" s="23"/>
      <c r="BKE4" s="24"/>
      <c r="BKH4" s="25"/>
      <c r="BKI4" s="26"/>
      <c r="BKK4" s="18"/>
      <c r="BKL4" s="19"/>
      <c r="BKM4" s="19"/>
      <c r="BKN4" s="19"/>
      <c r="BKO4" s="19"/>
      <c r="BKP4" s="19"/>
      <c r="BKQ4" s="19"/>
      <c r="BKR4" s="19"/>
      <c r="BKS4" s="19"/>
      <c r="BKT4" s="19"/>
      <c r="BKU4" s="19"/>
      <c r="BKV4" s="20"/>
      <c r="BKW4" s="19"/>
      <c r="BKX4" s="19"/>
      <c r="BKY4" s="19"/>
      <c r="BKZ4" s="21"/>
      <c r="BLA4" s="22"/>
      <c r="BLB4" s="21"/>
      <c r="BLC4" s="20"/>
      <c r="BLD4" s="23"/>
      <c r="BLE4" s="23"/>
      <c r="BLF4" s="23"/>
      <c r="BLG4" s="23"/>
      <c r="BLH4" s="23"/>
      <c r="BLI4" s="23"/>
      <c r="BLJ4" s="23"/>
      <c r="BLK4" s="23"/>
      <c r="BLL4" s="23"/>
      <c r="BLM4" s="23"/>
      <c r="BLN4" s="23"/>
      <c r="BLO4" s="23"/>
      <c r="BLP4" s="23"/>
      <c r="BLQ4" s="23"/>
      <c r="BLR4" s="23"/>
      <c r="BLS4" s="23"/>
      <c r="BLT4" s="23"/>
      <c r="BLU4" s="23"/>
      <c r="BLV4" s="23"/>
      <c r="BLW4" s="23"/>
      <c r="BLX4" s="23"/>
      <c r="BLY4" s="23"/>
      <c r="BLZ4" s="23"/>
      <c r="BMA4" s="23"/>
      <c r="BMB4" s="23"/>
      <c r="BMC4" s="23"/>
      <c r="BMD4" s="23"/>
      <c r="BME4" s="23"/>
      <c r="BMF4" s="23"/>
      <c r="BMG4" s="23"/>
      <c r="BMH4" s="23"/>
      <c r="BMI4" s="23"/>
      <c r="BMJ4" s="23"/>
      <c r="BMK4" s="23"/>
      <c r="BML4" s="23"/>
      <c r="BMM4" s="23"/>
      <c r="BMN4" s="24"/>
      <c r="BMQ4" s="25"/>
      <c r="BMR4" s="26"/>
      <c r="BMT4" s="18"/>
      <c r="BMU4" s="19"/>
      <c r="BMV4" s="19"/>
      <c r="BMW4" s="19"/>
      <c r="BMX4" s="19"/>
      <c r="BMY4" s="19"/>
      <c r="BMZ4" s="19"/>
      <c r="BNA4" s="19"/>
      <c r="BNB4" s="19"/>
      <c r="BNC4" s="19"/>
      <c r="BND4" s="19"/>
      <c r="BNE4" s="20"/>
      <c r="BNF4" s="19"/>
      <c r="BNG4" s="19"/>
      <c r="BNH4" s="19"/>
      <c r="BNI4" s="21"/>
      <c r="BNJ4" s="22"/>
      <c r="BNK4" s="21"/>
      <c r="BNL4" s="20"/>
      <c r="BNM4" s="23"/>
      <c r="BNN4" s="23"/>
      <c r="BNO4" s="23"/>
      <c r="BNP4" s="23"/>
      <c r="BNQ4" s="23"/>
      <c r="BNR4" s="23"/>
      <c r="BNS4" s="23"/>
      <c r="BNT4" s="23"/>
      <c r="BNU4" s="23"/>
      <c r="BNV4" s="23"/>
      <c r="BNW4" s="23"/>
      <c r="BNX4" s="23"/>
      <c r="BNY4" s="23"/>
      <c r="BNZ4" s="23"/>
      <c r="BOA4" s="23"/>
      <c r="BOB4" s="23"/>
      <c r="BOC4" s="23"/>
      <c r="BOD4" s="23"/>
      <c r="BOE4" s="23"/>
      <c r="BOF4" s="23"/>
      <c r="BOG4" s="23"/>
      <c r="BOH4" s="23"/>
      <c r="BOI4" s="23"/>
      <c r="BOJ4" s="23"/>
      <c r="BOK4" s="23"/>
      <c r="BOL4" s="23"/>
      <c r="BOM4" s="23"/>
      <c r="BON4" s="23"/>
      <c r="BOO4" s="23"/>
      <c r="BOP4" s="23"/>
      <c r="BOQ4" s="23"/>
      <c r="BOR4" s="23"/>
      <c r="BOS4" s="23"/>
      <c r="BOT4" s="23"/>
      <c r="BOU4" s="23"/>
      <c r="BOV4" s="23"/>
      <c r="BOW4" s="24"/>
      <c r="BOZ4" s="25"/>
      <c r="BPA4" s="26"/>
      <c r="BPC4" s="18"/>
      <c r="BPD4" s="19"/>
      <c r="BPE4" s="19"/>
      <c r="BPF4" s="19"/>
      <c r="BPG4" s="19"/>
      <c r="BPH4" s="19"/>
      <c r="BPI4" s="19"/>
      <c r="BPJ4" s="19"/>
      <c r="BPK4" s="19"/>
      <c r="BPL4" s="19"/>
      <c r="BPM4" s="19"/>
      <c r="BPN4" s="20"/>
      <c r="BPO4" s="19"/>
      <c r="BPP4" s="19"/>
      <c r="BPQ4" s="19"/>
      <c r="BPR4" s="21"/>
      <c r="BPS4" s="22"/>
      <c r="BPT4" s="21"/>
      <c r="BPU4" s="20"/>
      <c r="BPV4" s="23"/>
      <c r="BPW4" s="23"/>
      <c r="BPX4" s="23"/>
      <c r="BPY4" s="23"/>
      <c r="BPZ4" s="23"/>
      <c r="BQA4" s="23"/>
      <c r="BQB4" s="23"/>
      <c r="BQC4" s="23"/>
      <c r="BQD4" s="23"/>
      <c r="BQE4" s="23"/>
      <c r="BQF4" s="23"/>
      <c r="BQG4" s="23"/>
      <c r="BQH4" s="23"/>
      <c r="BQI4" s="23"/>
      <c r="BQJ4" s="23"/>
      <c r="BQK4" s="23"/>
      <c r="BQL4" s="23"/>
      <c r="BQM4" s="23"/>
      <c r="BQN4" s="23"/>
      <c r="BQO4" s="23"/>
      <c r="BQP4" s="23"/>
      <c r="BQQ4" s="23"/>
      <c r="BQR4" s="23"/>
      <c r="BQS4" s="23"/>
      <c r="BQT4" s="23"/>
      <c r="BQU4" s="23"/>
      <c r="BQV4" s="23"/>
      <c r="BQW4" s="23"/>
      <c r="BQX4" s="23"/>
      <c r="BQY4" s="23"/>
      <c r="BQZ4" s="23"/>
      <c r="BRA4" s="23"/>
      <c r="BRB4" s="23"/>
      <c r="BRC4" s="23"/>
      <c r="BRD4" s="23"/>
      <c r="BRE4" s="23"/>
      <c r="BRF4" s="24"/>
      <c r="BRI4" s="25"/>
      <c r="BRJ4" s="26"/>
      <c r="BRL4" s="18"/>
      <c r="BRM4" s="19"/>
      <c r="BRN4" s="19"/>
      <c r="BRO4" s="19"/>
      <c r="BRP4" s="19"/>
      <c r="BRQ4" s="19"/>
      <c r="BRR4" s="19"/>
      <c r="BRS4" s="19"/>
      <c r="BRT4" s="19"/>
      <c r="BRU4" s="19"/>
      <c r="BRV4" s="19"/>
      <c r="BRW4" s="20"/>
      <c r="BRX4" s="19"/>
      <c r="BRY4" s="19"/>
      <c r="BRZ4" s="19"/>
      <c r="BSA4" s="21"/>
      <c r="BSB4" s="22"/>
      <c r="BSC4" s="21"/>
      <c r="BSD4" s="20"/>
      <c r="BSE4" s="23"/>
      <c r="BSF4" s="23"/>
      <c r="BSG4" s="23"/>
      <c r="BSH4" s="23"/>
      <c r="BSI4" s="23"/>
      <c r="BSJ4" s="23"/>
      <c r="BSK4" s="23"/>
      <c r="BSL4" s="23"/>
      <c r="BSM4" s="23"/>
      <c r="BSN4" s="23"/>
      <c r="BSO4" s="23"/>
      <c r="BSP4" s="23"/>
      <c r="BSQ4" s="23"/>
      <c r="BSR4" s="23"/>
      <c r="BSS4" s="23"/>
      <c r="BST4" s="23"/>
      <c r="BSU4" s="23"/>
      <c r="BSV4" s="23"/>
      <c r="BSW4" s="23"/>
      <c r="BSX4" s="23"/>
      <c r="BSY4" s="23"/>
      <c r="BSZ4" s="23"/>
      <c r="BTA4" s="23"/>
      <c r="BTB4" s="23"/>
      <c r="BTC4" s="23"/>
      <c r="BTD4" s="23"/>
      <c r="BTE4" s="23"/>
      <c r="BTF4" s="23"/>
      <c r="BTG4" s="23"/>
      <c r="BTH4" s="23"/>
      <c r="BTI4" s="23"/>
      <c r="BTJ4" s="23"/>
      <c r="BTK4" s="23"/>
      <c r="BTL4" s="23"/>
      <c r="BTM4" s="23"/>
      <c r="BTN4" s="23"/>
      <c r="BTO4" s="24"/>
      <c r="BTR4" s="25"/>
      <c r="BTS4" s="26"/>
      <c r="BTU4" s="18"/>
      <c r="BTV4" s="19"/>
      <c r="BTW4" s="19"/>
      <c r="BTX4" s="19"/>
      <c r="BTY4" s="19"/>
      <c r="BTZ4" s="19"/>
      <c r="BUA4" s="19"/>
      <c r="BUB4" s="19"/>
      <c r="BUC4" s="19"/>
      <c r="BUD4" s="19"/>
      <c r="BUE4" s="19"/>
      <c r="BUF4" s="20"/>
      <c r="BUG4" s="19"/>
      <c r="BUH4" s="19"/>
      <c r="BUI4" s="19"/>
      <c r="BUJ4" s="21"/>
      <c r="BUK4" s="22"/>
      <c r="BUL4" s="21"/>
      <c r="BUM4" s="20"/>
      <c r="BUN4" s="23"/>
      <c r="BUO4" s="23"/>
      <c r="BUP4" s="23"/>
      <c r="BUQ4" s="23"/>
      <c r="BUR4" s="23"/>
      <c r="BUS4" s="23"/>
      <c r="BUT4" s="23"/>
      <c r="BUU4" s="23"/>
      <c r="BUV4" s="23"/>
      <c r="BUW4" s="23"/>
      <c r="BUX4" s="23"/>
      <c r="BUY4" s="23"/>
      <c r="BUZ4" s="23"/>
      <c r="BVA4" s="23"/>
      <c r="BVB4" s="23"/>
      <c r="BVC4" s="23"/>
      <c r="BVD4" s="23"/>
      <c r="BVE4" s="23"/>
      <c r="BVF4" s="23"/>
      <c r="BVG4" s="23"/>
      <c r="BVH4" s="23"/>
      <c r="BVI4" s="23"/>
      <c r="BVJ4" s="23"/>
      <c r="BVK4" s="23"/>
      <c r="BVL4" s="23"/>
      <c r="BVM4" s="23"/>
      <c r="BVN4" s="23"/>
      <c r="BVO4" s="23"/>
      <c r="BVP4" s="23"/>
      <c r="BVQ4" s="23"/>
      <c r="BVR4" s="23"/>
      <c r="BVS4" s="23"/>
      <c r="BVT4" s="23"/>
      <c r="BVU4" s="23"/>
      <c r="BVV4" s="23"/>
      <c r="BVW4" s="23"/>
      <c r="BVX4" s="24"/>
      <c r="BWA4" s="25"/>
      <c r="BWB4" s="26"/>
      <c r="BWD4" s="18"/>
      <c r="BWE4" s="19"/>
      <c r="BWF4" s="19"/>
      <c r="BWG4" s="19"/>
      <c r="BWH4" s="19"/>
      <c r="BWI4" s="19"/>
      <c r="BWJ4" s="19"/>
      <c r="BWK4" s="19"/>
      <c r="BWL4" s="19"/>
      <c r="BWM4" s="19"/>
      <c r="BWN4" s="19"/>
      <c r="BWO4" s="20"/>
      <c r="BWP4" s="19"/>
      <c r="BWQ4" s="19"/>
      <c r="BWR4" s="19"/>
      <c r="BWS4" s="21"/>
      <c r="BWT4" s="22"/>
      <c r="BWU4" s="21"/>
      <c r="BWV4" s="20"/>
      <c r="BWW4" s="23"/>
      <c r="BWX4" s="23"/>
      <c r="BWY4" s="23"/>
      <c r="BWZ4" s="23"/>
      <c r="BXA4" s="23"/>
      <c r="BXB4" s="23"/>
      <c r="BXC4" s="23"/>
      <c r="BXD4" s="23"/>
      <c r="BXE4" s="23"/>
      <c r="BXF4" s="23"/>
      <c r="BXG4" s="23"/>
      <c r="BXH4" s="23"/>
      <c r="BXI4" s="23"/>
      <c r="BXJ4" s="23"/>
      <c r="BXK4" s="23"/>
      <c r="BXL4" s="23"/>
      <c r="BXM4" s="23"/>
      <c r="BXN4" s="23"/>
      <c r="BXO4" s="23"/>
      <c r="BXP4" s="23"/>
      <c r="BXQ4" s="23"/>
      <c r="BXR4" s="23"/>
      <c r="BXS4" s="23"/>
      <c r="BXT4" s="23"/>
      <c r="BXU4" s="23"/>
      <c r="BXV4" s="23"/>
      <c r="BXW4" s="23"/>
      <c r="BXX4" s="23"/>
      <c r="BXY4" s="23"/>
      <c r="BXZ4" s="23"/>
      <c r="BYA4" s="23"/>
      <c r="BYB4" s="23"/>
      <c r="BYC4" s="23"/>
      <c r="BYD4" s="23"/>
      <c r="BYE4" s="23"/>
      <c r="BYF4" s="23"/>
      <c r="BYG4" s="24"/>
      <c r="BYJ4" s="25"/>
      <c r="BYK4" s="26"/>
      <c r="BYM4" s="18"/>
      <c r="BYN4" s="19"/>
      <c r="BYO4" s="19"/>
      <c r="BYP4" s="19"/>
      <c r="BYQ4" s="19"/>
      <c r="BYR4" s="19"/>
      <c r="BYS4" s="19"/>
      <c r="BYT4" s="19"/>
      <c r="BYU4" s="19"/>
      <c r="BYV4" s="19"/>
      <c r="BYW4" s="19"/>
      <c r="BYX4" s="20"/>
      <c r="BYY4" s="19"/>
      <c r="BYZ4" s="19"/>
      <c r="BZA4" s="19"/>
      <c r="BZB4" s="21"/>
      <c r="BZC4" s="22"/>
      <c r="BZD4" s="21"/>
      <c r="BZE4" s="20"/>
      <c r="BZF4" s="23"/>
      <c r="BZG4" s="23"/>
      <c r="BZH4" s="23"/>
      <c r="BZI4" s="23"/>
      <c r="BZJ4" s="23"/>
      <c r="BZK4" s="23"/>
      <c r="BZL4" s="23"/>
      <c r="BZM4" s="23"/>
      <c r="BZN4" s="23"/>
      <c r="BZO4" s="23"/>
      <c r="BZP4" s="23"/>
      <c r="BZQ4" s="23"/>
      <c r="BZR4" s="23"/>
      <c r="BZS4" s="23"/>
      <c r="BZT4" s="23"/>
      <c r="BZU4" s="23"/>
      <c r="BZV4" s="23"/>
      <c r="BZW4" s="23"/>
      <c r="BZX4" s="23"/>
      <c r="BZY4" s="23"/>
      <c r="BZZ4" s="23"/>
      <c r="CAA4" s="23"/>
      <c r="CAB4" s="23"/>
      <c r="CAC4" s="23"/>
      <c r="CAD4" s="23"/>
      <c r="CAE4" s="23"/>
      <c r="CAF4" s="23"/>
      <c r="CAG4" s="23"/>
      <c r="CAH4" s="23"/>
      <c r="CAI4" s="23"/>
      <c r="CAJ4" s="23"/>
      <c r="CAK4" s="23"/>
      <c r="CAL4" s="23"/>
      <c r="CAM4" s="23"/>
      <c r="CAN4" s="23"/>
      <c r="CAO4" s="23"/>
      <c r="CAP4" s="24"/>
      <c r="CAS4" s="25"/>
      <c r="CAT4" s="26"/>
      <c r="CAV4" s="18"/>
      <c r="CAW4" s="19"/>
      <c r="CAX4" s="19"/>
      <c r="CAY4" s="19"/>
      <c r="CAZ4" s="19"/>
      <c r="CBA4" s="19"/>
      <c r="CBB4" s="19"/>
      <c r="CBC4" s="19"/>
      <c r="CBD4" s="19"/>
      <c r="CBE4" s="19"/>
      <c r="CBF4" s="19"/>
      <c r="CBG4" s="20"/>
      <c r="CBH4" s="19"/>
      <c r="CBI4" s="19"/>
      <c r="CBJ4" s="19"/>
      <c r="CBK4" s="21"/>
      <c r="CBL4" s="22"/>
      <c r="CBM4" s="21"/>
      <c r="CBN4" s="20"/>
      <c r="CBO4" s="23"/>
      <c r="CBP4" s="23"/>
      <c r="CBQ4" s="23"/>
      <c r="CBR4" s="23"/>
      <c r="CBS4" s="23"/>
      <c r="CBT4" s="23"/>
      <c r="CBU4" s="23"/>
      <c r="CBV4" s="23"/>
      <c r="CBW4" s="23"/>
      <c r="CBX4" s="23"/>
      <c r="CBY4" s="23"/>
      <c r="CBZ4" s="23"/>
      <c r="CCA4" s="23"/>
      <c r="CCB4" s="23"/>
      <c r="CCC4" s="23"/>
      <c r="CCD4" s="23"/>
      <c r="CCE4" s="23"/>
      <c r="CCF4" s="23"/>
      <c r="CCG4" s="23"/>
      <c r="CCH4" s="23"/>
      <c r="CCI4" s="23"/>
      <c r="CCJ4" s="23"/>
      <c r="CCK4" s="23"/>
      <c r="CCL4" s="23"/>
      <c r="CCM4" s="23"/>
      <c r="CCN4" s="23"/>
      <c r="CCO4" s="23"/>
      <c r="CCP4" s="23"/>
      <c r="CCQ4" s="23"/>
      <c r="CCR4" s="23"/>
      <c r="CCS4" s="23"/>
      <c r="CCT4" s="23"/>
      <c r="CCU4" s="23"/>
      <c r="CCV4" s="23"/>
      <c r="CCW4" s="23"/>
      <c r="CCX4" s="23"/>
      <c r="CCY4" s="24"/>
      <c r="CDB4" s="25"/>
      <c r="CDC4" s="26"/>
      <c r="CDE4" s="18"/>
      <c r="CDF4" s="19"/>
      <c r="CDG4" s="19"/>
      <c r="CDH4" s="19"/>
      <c r="CDI4" s="19"/>
      <c r="CDJ4" s="19"/>
      <c r="CDK4" s="19"/>
      <c r="CDL4" s="19"/>
      <c r="CDM4" s="19"/>
      <c r="CDN4" s="19"/>
      <c r="CDO4" s="19"/>
      <c r="CDP4" s="20"/>
      <c r="CDQ4" s="19"/>
      <c r="CDR4" s="19"/>
      <c r="CDS4" s="19"/>
      <c r="CDT4" s="21"/>
      <c r="CDU4" s="22"/>
      <c r="CDV4" s="21"/>
      <c r="CDW4" s="20"/>
      <c r="CDX4" s="23"/>
      <c r="CDY4" s="23"/>
      <c r="CDZ4" s="23"/>
      <c r="CEA4" s="23"/>
      <c r="CEB4" s="23"/>
      <c r="CEC4" s="23"/>
      <c r="CED4" s="23"/>
      <c r="CEE4" s="23"/>
      <c r="CEF4" s="23"/>
      <c r="CEG4" s="23"/>
      <c r="CEH4" s="23"/>
      <c r="CEI4" s="23"/>
      <c r="CEJ4" s="23"/>
      <c r="CEK4" s="23"/>
      <c r="CEL4" s="23"/>
      <c r="CEM4" s="23"/>
      <c r="CEN4" s="23"/>
      <c r="CEO4" s="23"/>
      <c r="CEP4" s="23"/>
      <c r="CEQ4" s="23"/>
      <c r="CER4" s="23"/>
      <c r="CES4" s="23"/>
      <c r="CET4" s="23"/>
      <c r="CEU4" s="23"/>
      <c r="CEV4" s="23"/>
      <c r="CEW4" s="23"/>
      <c r="CEX4" s="23"/>
      <c r="CEY4" s="23"/>
      <c r="CEZ4" s="23"/>
      <c r="CFA4" s="23"/>
      <c r="CFB4" s="23"/>
      <c r="CFC4" s="23"/>
      <c r="CFD4" s="23"/>
      <c r="CFE4" s="23"/>
      <c r="CFF4" s="23"/>
      <c r="CFG4" s="23"/>
      <c r="CFH4" s="24"/>
      <c r="CFK4" s="25"/>
      <c r="CFL4" s="26"/>
      <c r="CFN4" s="18"/>
      <c r="CFO4" s="19"/>
      <c r="CFP4" s="19"/>
      <c r="CFQ4" s="19"/>
      <c r="CFR4" s="19"/>
      <c r="CFS4" s="19"/>
      <c r="CFT4" s="19"/>
      <c r="CFU4" s="19"/>
      <c r="CFV4" s="19"/>
      <c r="CFW4" s="19"/>
      <c r="CFX4" s="19"/>
      <c r="CFY4" s="20"/>
      <c r="CFZ4" s="19"/>
      <c r="CGA4" s="19"/>
      <c r="CGB4" s="19"/>
      <c r="CGC4" s="21"/>
      <c r="CGD4" s="22"/>
      <c r="CGE4" s="21"/>
      <c r="CGF4" s="20"/>
      <c r="CGG4" s="23"/>
      <c r="CGH4" s="23"/>
      <c r="CGI4" s="23"/>
      <c r="CGJ4" s="23"/>
      <c r="CGK4" s="23"/>
      <c r="CGL4" s="23"/>
      <c r="CGM4" s="23"/>
      <c r="CGN4" s="23"/>
      <c r="CGO4" s="23"/>
      <c r="CGP4" s="23"/>
      <c r="CGQ4" s="23"/>
      <c r="CGR4" s="23"/>
      <c r="CGS4" s="23"/>
      <c r="CGT4" s="23"/>
      <c r="CGU4" s="23"/>
      <c r="CGV4" s="23"/>
      <c r="CGW4" s="23"/>
      <c r="CGX4" s="23"/>
      <c r="CGY4" s="23"/>
      <c r="CGZ4" s="23"/>
      <c r="CHA4" s="23"/>
      <c r="CHB4" s="23"/>
      <c r="CHC4" s="23"/>
      <c r="CHD4" s="23"/>
      <c r="CHE4" s="23"/>
      <c r="CHF4" s="23"/>
      <c r="CHG4" s="23"/>
      <c r="CHH4" s="23"/>
      <c r="CHI4" s="23"/>
      <c r="CHJ4" s="23"/>
      <c r="CHK4" s="23"/>
      <c r="CHL4" s="23"/>
      <c r="CHM4" s="23"/>
      <c r="CHN4" s="23"/>
      <c r="CHO4" s="23"/>
      <c r="CHP4" s="23"/>
      <c r="CHQ4" s="24"/>
      <c r="CHT4" s="25"/>
      <c r="CHU4" s="26"/>
      <c r="CHW4" s="18"/>
      <c r="CHX4" s="19"/>
      <c r="CHY4" s="19"/>
      <c r="CHZ4" s="19"/>
      <c r="CIA4" s="19"/>
      <c r="CIB4" s="19"/>
      <c r="CIC4" s="19"/>
      <c r="CID4" s="19"/>
      <c r="CIE4" s="19"/>
      <c r="CIF4" s="19"/>
      <c r="CIG4" s="19"/>
      <c r="CIH4" s="20"/>
      <c r="CII4" s="19"/>
      <c r="CIJ4" s="19"/>
      <c r="CIK4" s="19"/>
      <c r="CIL4" s="21"/>
      <c r="CIM4" s="22"/>
      <c r="CIN4" s="21"/>
      <c r="CIO4" s="20"/>
      <c r="CIP4" s="23"/>
      <c r="CIQ4" s="23"/>
      <c r="CIR4" s="23"/>
      <c r="CIS4" s="23"/>
      <c r="CIT4" s="23"/>
      <c r="CIU4" s="23"/>
      <c r="CIV4" s="23"/>
      <c r="CIW4" s="23"/>
      <c r="CIX4" s="23"/>
      <c r="CIY4" s="23"/>
      <c r="CIZ4" s="23"/>
      <c r="CJA4" s="23"/>
      <c r="CJB4" s="23"/>
      <c r="CJC4" s="23"/>
      <c r="CJD4" s="23"/>
      <c r="CJE4" s="23"/>
      <c r="CJF4" s="23"/>
      <c r="CJG4" s="23"/>
      <c r="CJH4" s="23"/>
      <c r="CJI4" s="23"/>
      <c r="CJJ4" s="23"/>
      <c r="CJK4" s="23"/>
      <c r="CJL4" s="23"/>
      <c r="CJM4" s="23"/>
      <c r="CJN4" s="23"/>
      <c r="CJO4" s="23"/>
      <c r="CJP4" s="23"/>
      <c r="CJQ4" s="23"/>
      <c r="CJR4" s="23"/>
      <c r="CJS4" s="23"/>
      <c r="CJT4" s="23"/>
      <c r="CJU4" s="23"/>
      <c r="CJV4" s="23"/>
      <c r="CJW4" s="23"/>
      <c r="CJX4" s="23"/>
      <c r="CJY4" s="23"/>
      <c r="CJZ4" s="24"/>
      <c r="CKC4" s="25"/>
      <c r="CKD4" s="26"/>
      <c r="CKF4" s="18"/>
      <c r="CKG4" s="19"/>
      <c r="CKH4" s="19"/>
      <c r="CKI4" s="19"/>
      <c r="CKJ4" s="19"/>
      <c r="CKK4" s="19"/>
      <c r="CKL4" s="19"/>
      <c r="CKM4" s="19"/>
      <c r="CKN4" s="19"/>
      <c r="CKO4" s="19"/>
      <c r="CKP4" s="19"/>
      <c r="CKQ4" s="20"/>
      <c r="CKR4" s="19"/>
      <c r="CKS4" s="19"/>
      <c r="CKT4" s="19"/>
      <c r="CKU4" s="21"/>
      <c r="CKV4" s="22"/>
      <c r="CKW4" s="21"/>
      <c r="CKX4" s="20"/>
      <c r="CKY4" s="23"/>
      <c r="CKZ4" s="23"/>
      <c r="CLA4" s="23"/>
      <c r="CLB4" s="23"/>
      <c r="CLC4" s="23"/>
      <c r="CLD4" s="23"/>
      <c r="CLE4" s="23"/>
      <c r="CLF4" s="23"/>
      <c r="CLG4" s="23"/>
      <c r="CLH4" s="23"/>
      <c r="CLI4" s="23"/>
      <c r="CLJ4" s="23"/>
      <c r="CLK4" s="23"/>
      <c r="CLL4" s="23"/>
      <c r="CLM4" s="23"/>
      <c r="CLN4" s="23"/>
      <c r="CLO4" s="23"/>
      <c r="CLP4" s="23"/>
      <c r="CLQ4" s="23"/>
      <c r="CLR4" s="23"/>
      <c r="CLS4" s="23"/>
      <c r="CLT4" s="23"/>
      <c r="CLU4" s="23"/>
      <c r="CLV4" s="23"/>
      <c r="CLW4" s="23"/>
      <c r="CLX4" s="23"/>
      <c r="CLY4" s="23"/>
      <c r="CLZ4" s="23"/>
      <c r="CMA4" s="23"/>
      <c r="CMB4" s="23"/>
      <c r="CMC4" s="23"/>
      <c r="CMD4" s="23"/>
      <c r="CME4" s="23"/>
      <c r="CMF4" s="23"/>
      <c r="CMG4" s="23"/>
      <c r="CMH4" s="23"/>
      <c r="CMI4" s="24"/>
      <c r="CML4" s="25"/>
      <c r="CMM4" s="26"/>
      <c r="CMO4" s="18"/>
      <c r="CMP4" s="19"/>
      <c r="CMQ4" s="19"/>
      <c r="CMR4" s="19"/>
      <c r="CMS4" s="19"/>
      <c r="CMT4" s="19"/>
      <c r="CMU4" s="19"/>
      <c r="CMV4" s="19"/>
      <c r="CMW4" s="19"/>
      <c r="CMX4" s="19"/>
      <c r="CMY4" s="19"/>
      <c r="CMZ4" s="20"/>
      <c r="CNA4" s="19"/>
      <c r="CNB4" s="19"/>
      <c r="CNC4" s="19"/>
      <c r="CND4" s="21"/>
      <c r="CNE4" s="22"/>
      <c r="CNF4" s="21"/>
      <c r="CNG4" s="20"/>
      <c r="CNH4" s="23"/>
      <c r="CNI4" s="23"/>
      <c r="CNJ4" s="23"/>
      <c r="CNK4" s="23"/>
      <c r="CNL4" s="23"/>
      <c r="CNM4" s="23"/>
      <c r="CNN4" s="23"/>
      <c r="CNO4" s="23"/>
      <c r="CNP4" s="23"/>
      <c r="CNQ4" s="23"/>
      <c r="CNR4" s="23"/>
      <c r="CNS4" s="23"/>
      <c r="CNT4" s="23"/>
      <c r="CNU4" s="23"/>
      <c r="CNV4" s="23"/>
      <c r="CNW4" s="23"/>
      <c r="CNX4" s="23"/>
      <c r="CNY4" s="23"/>
      <c r="CNZ4" s="23"/>
      <c r="COA4" s="23"/>
      <c r="COB4" s="23"/>
      <c r="COC4" s="23"/>
      <c r="COD4" s="23"/>
      <c r="COE4" s="23"/>
      <c r="COF4" s="23"/>
      <c r="COG4" s="23"/>
      <c r="COH4" s="23"/>
      <c r="COI4" s="23"/>
      <c r="COJ4" s="23"/>
      <c r="COK4" s="23"/>
      <c r="COL4" s="23"/>
      <c r="COM4" s="23"/>
      <c r="CON4" s="23"/>
      <c r="COO4" s="23"/>
      <c r="COP4" s="23"/>
      <c r="COQ4" s="23"/>
      <c r="COR4" s="24"/>
      <c r="COU4" s="25"/>
      <c r="COV4" s="26"/>
      <c r="COX4" s="18"/>
      <c r="COY4" s="19"/>
      <c r="COZ4" s="19"/>
      <c r="CPA4" s="19"/>
      <c r="CPB4" s="19"/>
      <c r="CPC4" s="19"/>
      <c r="CPD4" s="19"/>
      <c r="CPE4" s="19"/>
      <c r="CPF4" s="19"/>
      <c r="CPG4" s="19"/>
      <c r="CPH4" s="19"/>
      <c r="CPI4" s="20"/>
      <c r="CPJ4" s="19"/>
      <c r="CPK4" s="19"/>
      <c r="CPL4" s="19"/>
      <c r="CPM4" s="21"/>
      <c r="CPN4" s="22"/>
      <c r="CPO4" s="21"/>
      <c r="CPP4" s="20"/>
      <c r="CPQ4" s="23"/>
      <c r="CPR4" s="23"/>
      <c r="CPS4" s="23"/>
      <c r="CPT4" s="23"/>
      <c r="CPU4" s="23"/>
      <c r="CPV4" s="23"/>
      <c r="CPW4" s="23"/>
      <c r="CPX4" s="23"/>
      <c r="CPY4" s="23"/>
      <c r="CPZ4" s="23"/>
      <c r="CQA4" s="23"/>
      <c r="CQB4" s="23"/>
      <c r="CQC4" s="23"/>
      <c r="CQD4" s="23"/>
      <c r="CQE4" s="23"/>
      <c r="CQF4" s="23"/>
      <c r="CQG4" s="23"/>
      <c r="CQH4" s="23"/>
      <c r="CQI4" s="23"/>
      <c r="CQJ4" s="23"/>
      <c r="CQK4" s="23"/>
      <c r="CQL4" s="23"/>
      <c r="CQM4" s="23"/>
      <c r="CQN4" s="23"/>
      <c r="CQO4" s="23"/>
      <c r="CQP4" s="23"/>
      <c r="CQQ4" s="23"/>
      <c r="CQR4" s="23"/>
      <c r="CQS4" s="23"/>
      <c r="CQT4" s="23"/>
      <c r="CQU4" s="23"/>
      <c r="CQV4" s="23"/>
      <c r="CQW4" s="23"/>
      <c r="CQX4" s="23"/>
      <c r="CQY4" s="23"/>
      <c r="CQZ4" s="23"/>
      <c r="CRA4" s="24"/>
      <c r="CRD4" s="25"/>
      <c r="CRE4" s="26"/>
      <c r="CRG4" s="18"/>
      <c r="CRH4" s="19"/>
      <c r="CRI4" s="19"/>
      <c r="CRJ4" s="19"/>
      <c r="CRK4" s="19"/>
      <c r="CRL4" s="19"/>
      <c r="CRM4" s="19"/>
      <c r="CRN4" s="19"/>
      <c r="CRO4" s="19"/>
      <c r="CRP4" s="19"/>
      <c r="CRQ4" s="19"/>
      <c r="CRR4" s="20"/>
      <c r="CRS4" s="19"/>
      <c r="CRT4" s="19"/>
      <c r="CRU4" s="19"/>
      <c r="CRV4" s="21"/>
      <c r="CRW4" s="22"/>
      <c r="CRX4" s="21"/>
      <c r="CRY4" s="20"/>
      <c r="CRZ4" s="23"/>
      <c r="CSA4" s="23"/>
      <c r="CSB4" s="23"/>
      <c r="CSC4" s="23"/>
      <c r="CSD4" s="23"/>
      <c r="CSE4" s="23"/>
      <c r="CSF4" s="23"/>
      <c r="CSG4" s="23"/>
      <c r="CSH4" s="23"/>
      <c r="CSI4" s="23"/>
      <c r="CSJ4" s="23"/>
      <c r="CSK4" s="23"/>
      <c r="CSL4" s="23"/>
      <c r="CSM4" s="23"/>
      <c r="CSN4" s="23"/>
      <c r="CSO4" s="23"/>
      <c r="CSP4" s="23"/>
      <c r="CSQ4" s="23"/>
      <c r="CSR4" s="23"/>
      <c r="CSS4" s="23"/>
      <c r="CST4" s="23"/>
      <c r="CSU4" s="23"/>
      <c r="CSV4" s="23"/>
      <c r="CSW4" s="23"/>
      <c r="CSX4" s="23"/>
      <c r="CSY4" s="23"/>
      <c r="CSZ4" s="23"/>
      <c r="CTA4" s="23"/>
      <c r="CTB4" s="23"/>
      <c r="CTC4" s="23"/>
      <c r="CTD4" s="23"/>
      <c r="CTE4" s="23"/>
      <c r="CTF4" s="23"/>
      <c r="CTG4" s="23"/>
      <c r="CTH4" s="23"/>
      <c r="CTI4" s="23"/>
      <c r="CTJ4" s="24"/>
      <c r="CTM4" s="25"/>
      <c r="CTN4" s="26"/>
      <c r="CTP4" s="18"/>
      <c r="CTQ4" s="19"/>
      <c r="CTR4" s="19"/>
      <c r="CTS4" s="19"/>
      <c r="CTT4" s="19"/>
      <c r="CTU4" s="19"/>
      <c r="CTV4" s="19"/>
      <c r="CTW4" s="19"/>
      <c r="CTX4" s="19"/>
      <c r="CTY4" s="19"/>
      <c r="CTZ4" s="19"/>
      <c r="CUA4" s="20"/>
      <c r="CUB4" s="19"/>
      <c r="CUC4" s="19"/>
      <c r="CUD4" s="19"/>
      <c r="CUE4" s="21"/>
      <c r="CUF4" s="22"/>
      <c r="CUG4" s="21"/>
      <c r="CUH4" s="20"/>
      <c r="CUI4" s="23"/>
      <c r="CUJ4" s="23"/>
      <c r="CUK4" s="23"/>
      <c r="CUL4" s="23"/>
      <c r="CUM4" s="23"/>
      <c r="CUN4" s="23"/>
      <c r="CUO4" s="23"/>
      <c r="CUP4" s="23"/>
      <c r="CUQ4" s="23"/>
      <c r="CUR4" s="23"/>
      <c r="CUS4" s="23"/>
      <c r="CUT4" s="23"/>
      <c r="CUU4" s="23"/>
      <c r="CUV4" s="23"/>
      <c r="CUW4" s="23"/>
      <c r="CUX4" s="23"/>
      <c r="CUY4" s="23"/>
      <c r="CUZ4" s="23"/>
      <c r="CVA4" s="23"/>
      <c r="CVB4" s="23"/>
      <c r="CVC4" s="23"/>
      <c r="CVD4" s="23"/>
      <c r="CVE4" s="23"/>
      <c r="CVF4" s="23"/>
      <c r="CVG4" s="23"/>
      <c r="CVH4" s="23"/>
      <c r="CVI4" s="23"/>
      <c r="CVJ4" s="23"/>
      <c r="CVK4" s="23"/>
      <c r="CVL4" s="23"/>
      <c r="CVM4" s="23"/>
      <c r="CVN4" s="23"/>
      <c r="CVO4" s="23"/>
      <c r="CVP4" s="23"/>
      <c r="CVQ4" s="23"/>
      <c r="CVR4" s="23"/>
      <c r="CVS4" s="24"/>
      <c r="CVV4" s="25"/>
      <c r="CVW4" s="26"/>
      <c r="CVY4" s="18"/>
      <c r="CVZ4" s="19"/>
      <c r="CWA4" s="19"/>
      <c r="CWB4" s="19"/>
      <c r="CWC4" s="19"/>
      <c r="CWD4" s="19"/>
      <c r="CWE4" s="19"/>
      <c r="CWF4" s="19"/>
      <c r="CWG4" s="19"/>
      <c r="CWH4" s="19"/>
      <c r="CWI4" s="19"/>
      <c r="CWJ4" s="20"/>
      <c r="CWK4" s="19"/>
      <c r="CWL4" s="19"/>
      <c r="CWM4" s="19"/>
      <c r="CWN4" s="21"/>
      <c r="CWO4" s="22"/>
      <c r="CWP4" s="21"/>
      <c r="CWQ4" s="20"/>
      <c r="CWR4" s="23"/>
      <c r="CWS4" s="23"/>
      <c r="CWT4" s="23"/>
      <c r="CWU4" s="23"/>
      <c r="CWV4" s="23"/>
      <c r="CWW4" s="23"/>
      <c r="CWX4" s="23"/>
      <c r="CWY4" s="23"/>
      <c r="CWZ4" s="23"/>
      <c r="CXA4" s="23"/>
      <c r="CXB4" s="23"/>
      <c r="CXC4" s="23"/>
      <c r="CXD4" s="23"/>
      <c r="CXE4" s="23"/>
      <c r="CXF4" s="23"/>
      <c r="CXG4" s="23"/>
      <c r="CXH4" s="23"/>
      <c r="CXI4" s="23"/>
      <c r="CXJ4" s="23"/>
      <c r="CXK4" s="23"/>
      <c r="CXL4" s="23"/>
      <c r="CXM4" s="23"/>
      <c r="CXN4" s="23"/>
      <c r="CXO4" s="23"/>
      <c r="CXP4" s="23"/>
      <c r="CXQ4" s="23"/>
      <c r="CXR4" s="23"/>
      <c r="CXS4" s="23"/>
      <c r="CXT4" s="23"/>
      <c r="CXU4" s="23"/>
      <c r="CXV4" s="23"/>
      <c r="CXW4" s="23"/>
      <c r="CXX4" s="23"/>
      <c r="CXY4" s="23"/>
      <c r="CXZ4" s="23"/>
      <c r="CYA4" s="23"/>
      <c r="CYB4" s="24"/>
      <c r="CYE4" s="25"/>
      <c r="CYF4" s="26"/>
      <c r="CYH4" s="18"/>
      <c r="CYI4" s="19"/>
      <c r="CYJ4" s="19"/>
      <c r="CYK4" s="19"/>
      <c r="CYL4" s="19"/>
      <c r="CYM4" s="19"/>
      <c r="CYN4" s="19"/>
      <c r="CYO4" s="19"/>
      <c r="CYP4" s="19"/>
      <c r="CYQ4" s="19"/>
      <c r="CYR4" s="19"/>
      <c r="CYS4" s="20"/>
      <c r="CYT4" s="19"/>
      <c r="CYU4" s="19"/>
      <c r="CYV4" s="19"/>
      <c r="CYW4" s="21"/>
      <c r="CYX4" s="22"/>
      <c r="CYY4" s="21"/>
      <c r="CYZ4" s="20"/>
      <c r="CZA4" s="23"/>
      <c r="CZB4" s="23"/>
      <c r="CZC4" s="23"/>
      <c r="CZD4" s="23"/>
      <c r="CZE4" s="23"/>
      <c r="CZF4" s="23"/>
      <c r="CZG4" s="23"/>
      <c r="CZH4" s="23"/>
      <c r="CZI4" s="23"/>
      <c r="CZJ4" s="23"/>
      <c r="CZK4" s="23"/>
      <c r="CZL4" s="23"/>
      <c r="CZM4" s="23"/>
      <c r="CZN4" s="23"/>
      <c r="CZO4" s="23"/>
      <c r="CZP4" s="23"/>
      <c r="CZQ4" s="23"/>
      <c r="CZR4" s="23"/>
      <c r="CZS4" s="23"/>
      <c r="CZT4" s="23"/>
      <c r="CZU4" s="23"/>
      <c r="CZV4" s="23"/>
      <c r="CZW4" s="23"/>
      <c r="CZX4" s="23"/>
      <c r="CZY4" s="23"/>
      <c r="CZZ4" s="23"/>
      <c r="DAA4" s="23"/>
      <c r="DAB4" s="23"/>
      <c r="DAC4" s="23"/>
      <c r="DAD4" s="23"/>
      <c r="DAE4" s="23"/>
      <c r="DAF4" s="23"/>
      <c r="DAG4" s="23"/>
      <c r="DAH4" s="23"/>
      <c r="DAI4" s="23"/>
      <c r="DAJ4" s="23"/>
      <c r="DAK4" s="24"/>
      <c r="DAN4" s="25"/>
      <c r="DAO4" s="26"/>
      <c r="DAQ4" s="18"/>
      <c r="DAR4" s="19"/>
      <c r="DAS4" s="19"/>
      <c r="DAT4" s="19"/>
      <c r="DAU4" s="19"/>
      <c r="DAV4" s="19"/>
      <c r="DAW4" s="19"/>
      <c r="DAX4" s="19"/>
      <c r="DAY4" s="19"/>
      <c r="DAZ4" s="19"/>
      <c r="DBA4" s="19"/>
      <c r="DBB4" s="20"/>
      <c r="DBC4" s="19"/>
      <c r="DBD4" s="19"/>
      <c r="DBE4" s="19"/>
      <c r="DBF4" s="21"/>
      <c r="DBG4" s="22"/>
      <c r="DBH4" s="21"/>
      <c r="DBI4" s="20"/>
      <c r="DBJ4" s="23"/>
      <c r="DBK4" s="23"/>
      <c r="DBL4" s="23"/>
      <c r="DBM4" s="23"/>
      <c r="DBN4" s="23"/>
      <c r="DBO4" s="23"/>
      <c r="DBP4" s="23"/>
      <c r="DBQ4" s="23"/>
      <c r="DBR4" s="23"/>
      <c r="DBS4" s="23"/>
      <c r="DBT4" s="23"/>
      <c r="DBU4" s="23"/>
      <c r="DBV4" s="23"/>
      <c r="DBW4" s="23"/>
      <c r="DBX4" s="23"/>
      <c r="DBY4" s="23"/>
      <c r="DBZ4" s="23"/>
      <c r="DCA4" s="23"/>
      <c r="DCB4" s="23"/>
      <c r="DCC4" s="23"/>
      <c r="DCD4" s="23"/>
      <c r="DCE4" s="23"/>
      <c r="DCF4" s="23"/>
      <c r="DCG4" s="23"/>
      <c r="DCH4" s="23"/>
      <c r="DCI4" s="23"/>
      <c r="DCJ4" s="23"/>
      <c r="DCK4" s="23"/>
      <c r="DCL4" s="23"/>
      <c r="DCM4" s="23"/>
      <c r="DCN4" s="23"/>
      <c r="DCO4" s="23"/>
      <c r="DCP4" s="23"/>
      <c r="DCQ4" s="23"/>
      <c r="DCR4" s="23"/>
      <c r="DCS4" s="23"/>
      <c r="DCT4" s="24"/>
      <c r="DCW4" s="25"/>
      <c r="DCX4" s="26"/>
      <c r="DCZ4" s="18"/>
      <c r="DDA4" s="19"/>
      <c r="DDB4" s="19"/>
      <c r="DDC4" s="19"/>
      <c r="DDD4" s="19"/>
      <c r="DDE4" s="19"/>
      <c r="DDF4" s="19"/>
      <c r="DDG4" s="19"/>
      <c r="DDH4" s="19"/>
      <c r="DDI4" s="19"/>
      <c r="DDJ4" s="19"/>
      <c r="DDK4" s="20"/>
      <c r="DDL4" s="19"/>
      <c r="DDM4" s="19"/>
      <c r="DDN4" s="19"/>
      <c r="DDO4" s="21"/>
      <c r="DDP4" s="22"/>
      <c r="DDQ4" s="21"/>
      <c r="DDR4" s="20"/>
      <c r="DDS4" s="23"/>
      <c r="DDT4" s="23"/>
      <c r="DDU4" s="23"/>
      <c r="DDV4" s="23"/>
      <c r="DDW4" s="23"/>
      <c r="DDX4" s="23"/>
      <c r="DDY4" s="23"/>
      <c r="DDZ4" s="23"/>
      <c r="DEA4" s="23"/>
      <c r="DEB4" s="23"/>
      <c r="DEC4" s="23"/>
      <c r="DED4" s="23"/>
      <c r="DEE4" s="23"/>
      <c r="DEF4" s="23"/>
      <c r="DEG4" s="23"/>
      <c r="DEH4" s="23"/>
      <c r="DEI4" s="23"/>
      <c r="DEJ4" s="23"/>
      <c r="DEK4" s="23"/>
      <c r="DEL4" s="23"/>
      <c r="DEM4" s="23"/>
      <c r="DEN4" s="23"/>
      <c r="DEO4" s="23"/>
      <c r="DEP4" s="23"/>
      <c r="DEQ4" s="23"/>
      <c r="DER4" s="23"/>
      <c r="DES4" s="23"/>
      <c r="DET4" s="23"/>
      <c r="DEU4" s="23"/>
      <c r="DEV4" s="23"/>
      <c r="DEW4" s="23"/>
      <c r="DEX4" s="23"/>
      <c r="DEY4" s="23"/>
      <c r="DEZ4" s="23"/>
      <c r="DFA4" s="23"/>
      <c r="DFB4" s="23"/>
      <c r="DFC4" s="24"/>
      <c r="DFF4" s="25"/>
      <c r="DFG4" s="26"/>
      <c r="DFI4" s="18"/>
      <c r="DFJ4" s="19"/>
      <c r="DFK4" s="19"/>
      <c r="DFL4" s="19"/>
      <c r="DFM4" s="19"/>
      <c r="DFN4" s="19"/>
      <c r="DFO4" s="19"/>
      <c r="DFP4" s="19"/>
      <c r="DFQ4" s="19"/>
      <c r="DFR4" s="19"/>
      <c r="DFS4" s="19"/>
      <c r="DFT4" s="20"/>
      <c r="DFU4" s="19"/>
      <c r="DFV4" s="19"/>
      <c r="DFW4" s="19"/>
      <c r="DFX4" s="21"/>
      <c r="DFY4" s="22"/>
      <c r="DFZ4" s="21"/>
      <c r="DGA4" s="20"/>
      <c r="DGB4" s="23"/>
      <c r="DGC4" s="23"/>
      <c r="DGD4" s="23"/>
      <c r="DGE4" s="23"/>
      <c r="DGF4" s="23"/>
      <c r="DGG4" s="23"/>
      <c r="DGH4" s="23"/>
      <c r="DGI4" s="23"/>
      <c r="DGJ4" s="23"/>
      <c r="DGK4" s="23"/>
      <c r="DGL4" s="23"/>
      <c r="DGM4" s="23"/>
      <c r="DGN4" s="23"/>
      <c r="DGO4" s="23"/>
      <c r="DGP4" s="23"/>
      <c r="DGQ4" s="23"/>
      <c r="DGR4" s="23"/>
      <c r="DGS4" s="23"/>
      <c r="DGT4" s="23"/>
      <c r="DGU4" s="23"/>
      <c r="DGV4" s="23"/>
      <c r="DGW4" s="23"/>
      <c r="DGX4" s="23"/>
      <c r="DGY4" s="23"/>
      <c r="DGZ4" s="23"/>
      <c r="DHA4" s="23"/>
      <c r="DHB4" s="23"/>
      <c r="DHC4" s="23"/>
      <c r="DHD4" s="23"/>
      <c r="DHE4" s="23"/>
      <c r="DHF4" s="23"/>
      <c r="DHG4" s="23"/>
      <c r="DHH4" s="23"/>
      <c r="DHI4" s="23"/>
      <c r="DHJ4" s="23"/>
      <c r="DHK4" s="23"/>
      <c r="DHL4" s="24"/>
      <c r="DHO4" s="25"/>
      <c r="DHP4" s="26"/>
      <c r="DHR4" s="18"/>
      <c r="DHS4" s="19"/>
      <c r="DHT4" s="19"/>
      <c r="DHU4" s="19"/>
      <c r="DHV4" s="19"/>
      <c r="DHW4" s="19"/>
      <c r="DHX4" s="19"/>
      <c r="DHY4" s="19"/>
      <c r="DHZ4" s="19"/>
      <c r="DIA4" s="19"/>
      <c r="DIB4" s="19"/>
      <c r="DIC4" s="20"/>
      <c r="DID4" s="19"/>
      <c r="DIE4" s="19"/>
      <c r="DIF4" s="19"/>
      <c r="DIG4" s="21"/>
      <c r="DIH4" s="22"/>
      <c r="DII4" s="21"/>
      <c r="DIJ4" s="20"/>
      <c r="DIK4" s="23"/>
      <c r="DIL4" s="23"/>
      <c r="DIM4" s="23"/>
      <c r="DIN4" s="23"/>
      <c r="DIO4" s="23"/>
      <c r="DIP4" s="23"/>
      <c r="DIQ4" s="23"/>
      <c r="DIR4" s="23"/>
      <c r="DIS4" s="23"/>
      <c r="DIT4" s="23"/>
      <c r="DIU4" s="23"/>
      <c r="DIV4" s="23"/>
      <c r="DIW4" s="23"/>
      <c r="DIX4" s="23"/>
      <c r="DIY4" s="23"/>
      <c r="DIZ4" s="23"/>
      <c r="DJA4" s="23"/>
      <c r="DJB4" s="23"/>
      <c r="DJC4" s="23"/>
      <c r="DJD4" s="23"/>
      <c r="DJE4" s="23"/>
      <c r="DJF4" s="23"/>
      <c r="DJG4" s="23"/>
      <c r="DJH4" s="23"/>
      <c r="DJI4" s="23"/>
      <c r="DJJ4" s="23"/>
      <c r="DJK4" s="23"/>
      <c r="DJL4" s="23"/>
      <c r="DJM4" s="23"/>
      <c r="DJN4" s="23"/>
      <c r="DJO4" s="23"/>
      <c r="DJP4" s="23"/>
      <c r="DJQ4" s="23"/>
      <c r="DJR4" s="23"/>
      <c r="DJS4" s="23"/>
      <c r="DJT4" s="23"/>
      <c r="DJU4" s="24"/>
      <c r="DJX4" s="25"/>
      <c r="DJY4" s="26"/>
      <c r="DKA4" s="18"/>
      <c r="DKB4" s="19"/>
      <c r="DKC4" s="19"/>
      <c r="DKD4" s="19"/>
      <c r="DKE4" s="19"/>
      <c r="DKF4" s="19"/>
      <c r="DKG4" s="19"/>
      <c r="DKH4" s="19"/>
      <c r="DKI4" s="19"/>
      <c r="DKJ4" s="19"/>
      <c r="DKK4" s="19"/>
      <c r="DKL4" s="20"/>
      <c r="DKM4" s="19"/>
      <c r="DKN4" s="19"/>
      <c r="DKO4" s="19"/>
      <c r="DKP4" s="21"/>
      <c r="DKQ4" s="22"/>
      <c r="DKR4" s="21"/>
      <c r="DKS4" s="20"/>
      <c r="DKT4" s="23"/>
      <c r="DKU4" s="23"/>
      <c r="DKV4" s="23"/>
      <c r="DKW4" s="23"/>
      <c r="DKX4" s="23"/>
      <c r="DKY4" s="23"/>
      <c r="DKZ4" s="23"/>
      <c r="DLA4" s="23"/>
      <c r="DLB4" s="23"/>
      <c r="DLC4" s="23"/>
      <c r="DLD4" s="23"/>
      <c r="DLE4" s="23"/>
      <c r="DLF4" s="23"/>
      <c r="DLG4" s="23"/>
      <c r="DLH4" s="23"/>
      <c r="DLI4" s="23"/>
      <c r="DLJ4" s="23"/>
      <c r="DLK4" s="23"/>
      <c r="DLL4" s="23"/>
      <c r="DLM4" s="23"/>
      <c r="DLN4" s="23"/>
      <c r="DLO4" s="23"/>
      <c r="DLP4" s="23"/>
      <c r="DLQ4" s="23"/>
      <c r="DLR4" s="23"/>
      <c r="DLS4" s="23"/>
      <c r="DLT4" s="23"/>
      <c r="DLU4" s="23"/>
      <c r="DLV4" s="23"/>
      <c r="DLW4" s="23"/>
      <c r="DLX4" s="23"/>
      <c r="DLY4" s="23"/>
      <c r="DLZ4" s="23"/>
      <c r="DMA4" s="23"/>
      <c r="DMB4" s="23"/>
      <c r="DMC4" s="23"/>
      <c r="DMD4" s="24"/>
      <c r="DMG4" s="25"/>
      <c r="DMH4" s="26"/>
      <c r="DMJ4" s="18"/>
      <c r="DMK4" s="19"/>
      <c r="DML4" s="19"/>
      <c r="DMM4" s="19"/>
      <c r="DMN4" s="19"/>
      <c r="DMO4" s="19"/>
      <c r="DMP4" s="19"/>
      <c r="DMQ4" s="19"/>
      <c r="DMR4" s="19"/>
      <c r="DMS4" s="19"/>
      <c r="DMT4" s="19"/>
      <c r="DMU4" s="20"/>
      <c r="DMV4" s="19"/>
      <c r="DMW4" s="19"/>
      <c r="DMX4" s="19"/>
      <c r="DMY4" s="21"/>
      <c r="DMZ4" s="22"/>
      <c r="DNA4" s="21"/>
      <c r="DNB4" s="20"/>
      <c r="DNC4" s="23"/>
      <c r="DND4" s="23"/>
      <c r="DNE4" s="23"/>
      <c r="DNF4" s="23"/>
      <c r="DNG4" s="23"/>
      <c r="DNH4" s="23"/>
      <c r="DNI4" s="23"/>
      <c r="DNJ4" s="23"/>
      <c r="DNK4" s="23"/>
      <c r="DNL4" s="23"/>
      <c r="DNM4" s="23"/>
      <c r="DNN4" s="23"/>
      <c r="DNO4" s="23"/>
      <c r="DNP4" s="23"/>
      <c r="DNQ4" s="23"/>
      <c r="DNR4" s="23"/>
      <c r="DNS4" s="23"/>
      <c r="DNT4" s="23"/>
      <c r="DNU4" s="23"/>
      <c r="DNV4" s="23"/>
      <c r="DNW4" s="23"/>
      <c r="DNX4" s="23"/>
      <c r="DNY4" s="23"/>
      <c r="DNZ4" s="23"/>
      <c r="DOA4" s="23"/>
      <c r="DOB4" s="23"/>
      <c r="DOC4" s="23"/>
      <c r="DOD4" s="23"/>
      <c r="DOE4" s="23"/>
      <c r="DOF4" s="23"/>
      <c r="DOG4" s="23"/>
      <c r="DOH4" s="23"/>
      <c r="DOI4" s="23"/>
      <c r="DOJ4" s="23"/>
      <c r="DOK4" s="23"/>
      <c r="DOL4" s="23"/>
      <c r="DOM4" s="24"/>
      <c r="DOP4" s="25"/>
      <c r="DOQ4" s="26"/>
      <c r="DOS4" s="18"/>
      <c r="DOT4" s="19"/>
      <c r="DOU4" s="19"/>
      <c r="DOV4" s="19"/>
      <c r="DOW4" s="19"/>
      <c r="DOX4" s="19"/>
      <c r="DOY4" s="19"/>
      <c r="DOZ4" s="19"/>
      <c r="DPA4" s="19"/>
      <c r="DPB4" s="19"/>
      <c r="DPC4" s="19"/>
      <c r="DPD4" s="20"/>
      <c r="DPE4" s="19"/>
      <c r="DPF4" s="19"/>
      <c r="DPG4" s="19"/>
      <c r="DPH4" s="21"/>
      <c r="DPI4" s="22"/>
      <c r="DPJ4" s="21"/>
      <c r="DPK4" s="20"/>
      <c r="DPL4" s="23"/>
      <c r="DPM4" s="23"/>
      <c r="DPN4" s="23"/>
      <c r="DPO4" s="23"/>
      <c r="DPP4" s="23"/>
      <c r="DPQ4" s="23"/>
      <c r="DPR4" s="23"/>
      <c r="DPS4" s="23"/>
      <c r="DPT4" s="23"/>
      <c r="DPU4" s="23"/>
      <c r="DPV4" s="23"/>
      <c r="DPW4" s="23"/>
      <c r="DPX4" s="23"/>
      <c r="DPY4" s="23"/>
      <c r="DPZ4" s="23"/>
      <c r="DQA4" s="23"/>
      <c r="DQB4" s="23"/>
      <c r="DQC4" s="23"/>
      <c r="DQD4" s="23"/>
      <c r="DQE4" s="23"/>
      <c r="DQF4" s="23"/>
      <c r="DQG4" s="23"/>
      <c r="DQH4" s="23"/>
      <c r="DQI4" s="23"/>
      <c r="DQJ4" s="23"/>
      <c r="DQK4" s="23"/>
      <c r="DQL4" s="23"/>
      <c r="DQM4" s="23"/>
      <c r="DQN4" s="23"/>
      <c r="DQO4" s="23"/>
      <c r="DQP4" s="23"/>
      <c r="DQQ4" s="23"/>
      <c r="DQR4" s="23"/>
      <c r="DQS4" s="23"/>
      <c r="DQT4" s="23"/>
      <c r="DQU4" s="23"/>
      <c r="DQV4" s="24"/>
      <c r="DQY4" s="25"/>
      <c r="DQZ4" s="26"/>
      <c r="DRB4" s="18"/>
      <c r="DRC4" s="19"/>
      <c r="DRD4" s="19"/>
      <c r="DRE4" s="19"/>
      <c r="DRF4" s="19"/>
      <c r="DRG4" s="19"/>
      <c r="DRH4" s="19"/>
      <c r="DRI4" s="19"/>
      <c r="DRJ4" s="19"/>
      <c r="DRK4" s="19"/>
      <c r="DRL4" s="19"/>
      <c r="DRM4" s="20"/>
      <c r="DRN4" s="19"/>
      <c r="DRO4" s="19"/>
      <c r="DRP4" s="19"/>
      <c r="DRQ4" s="21"/>
      <c r="DRR4" s="22"/>
      <c r="DRS4" s="21"/>
      <c r="DRT4" s="20"/>
      <c r="DRU4" s="23"/>
      <c r="DRV4" s="23"/>
      <c r="DRW4" s="23"/>
      <c r="DRX4" s="23"/>
      <c r="DRY4" s="23"/>
      <c r="DRZ4" s="23"/>
      <c r="DSA4" s="23"/>
      <c r="DSB4" s="23"/>
      <c r="DSC4" s="23"/>
      <c r="DSD4" s="23"/>
      <c r="DSE4" s="23"/>
      <c r="DSF4" s="23"/>
      <c r="DSG4" s="23"/>
      <c r="DSH4" s="23"/>
      <c r="DSI4" s="23"/>
      <c r="DSJ4" s="23"/>
      <c r="DSK4" s="23"/>
      <c r="DSL4" s="23"/>
      <c r="DSM4" s="23"/>
      <c r="DSN4" s="23"/>
      <c r="DSO4" s="23"/>
      <c r="DSP4" s="23"/>
      <c r="DSQ4" s="23"/>
      <c r="DSR4" s="23"/>
      <c r="DSS4" s="23"/>
      <c r="DST4" s="23"/>
      <c r="DSU4" s="23"/>
      <c r="DSV4" s="23"/>
      <c r="DSW4" s="23"/>
      <c r="DSX4" s="23"/>
      <c r="DSY4" s="23"/>
      <c r="DSZ4" s="23"/>
      <c r="DTA4" s="23"/>
      <c r="DTB4" s="23"/>
      <c r="DTC4" s="23"/>
      <c r="DTD4" s="23"/>
      <c r="DTE4" s="24"/>
      <c r="DTH4" s="25"/>
      <c r="DTI4" s="26"/>
      <c r="DTK4" s="18"/>
      <c r="DTL4" s="19"/>
      <c r="DTM4" s="19"/>
      <c r="DTN4" s="19"/>
      <c r="DTO4" s="19"/>
      <c r="DTP4" s="19"/>
      <c r="DTQ4" s="19"/>
      <c r="DTR4" s="19"/>
      <c r="DTS4" s="19"/>
      <c r="DTT4" s="19"/>
      <c r="DTU4" s="19"/>
      <c r="DTV4" s="20"/>
      <c r="DTW4" s="19"/>
      <c r="DTX4" s="19"/>
      <c r="DTY4" s="19"/>
      <c r="DTZ4" s="21"/>
      <c r="DUA4" s="22"/>
      <c r="DUB4" s="21"/>
      <c r="DUC4" s="20"/>
      <c r="DUD4" s="23"/>
      <c r="DUE4" s="23"/>
      <c r="DUF4" s="23"/>
      <c r="DUG4" s="23"/>
      <c r="DUH4" s="23"/>
      <c r="DUI4" s="23"/>
      <c r="DUJ4" s="23"/>
      <c r="DUK4" s="23"/>
      <c r="DUL4" s="23"/>
      <c r="DUM4" s="23"/>
      <c r="DUN4" s="23"/>
      <c r="DUO4" s="23"/>
      <c r="DUP4" s="23"/>
      <c r="DUQ4" s="23"/>
      <c r="DUR4" s="23"/>
      <c r="DUS4" s="23"/>
      <c r="DUT4" s="23"/>
      <c r="DUU4" s="23"/>
      <c r="DUV4" s="23"/>
      <c r="DUW4" s="23"/>
      <c r="DUX4" s="23"/>
      <c r="DUY4" s="23"/>
      <c r="DUZ4" s="23"/>
      <c r="DVA4" s="23"/>
      <c r="DVB4" s="23"/>
      <c r="DVC4" s="23"/>
      <c r="DVD4" s="23"/>
      <c r="DVE4" s="23"/>
      <c r="DVF4" s="23"/>
      <c r="DVG4" s="23"/>
      <c r="DVH4" s="23"/>
      <c r="DVI4" s="23"/>
      <c r="DVJ4" s="23"/>
      <c r="DVK4" s="23"/>
      <c r="DVL4" s="23"/>
      <c r="DVM4" s="23"/>
      <c r="DVN4" s="24"/>
      <c r="DVQ4" s="25"/>
      <c r="DVR4" s="26"/>
      <c r="DVT4" s="18"/>
      <c r="DVU4" s="19"/>
      <c r="DVV4" s="19"/>
      <c r="DVW4" s="19"/>
      <c r="DVX4" s="19"/>
      <c r="DVY4" s="19"/>
      <c r="DVZ4" s="19"/>
      <c r="DWA4" s="19"/>
      <c r="DWB4" s="19"/>
      <c r="DWC4" s="19"/>
      <c r="DWD4" s="19"/>
      <c r="DWE4" s="20"/>
      <c r="DWF4" s="19"/>
      <c r="DWG4" s="19"/>
      <c r="DWH4" s="19"/>
      <c r="DWI4" s="21"/>
      <c r="DWJ4" s="22"/>
      <c r="DWK4" s="21"/>
      <c r="DWL4" s="20"/>
      <c r="DWM4" s="23"/>
      <c r="DWN4" s="23"/>
      <c r="DWO4" s="23"/>
      <c r="DWP4" s="23"/>
      <c r="DWQ4" s="23"/>
      <c r="DWR4" s="23"/>
      <c r="DWS4" s="23"/>
      <c r="DWT4" s="23"/>
      <c r="DWU4" s="23"/>
      <c r="DWV4" s="23"/>
      <c r="DWW4" s="23"/>
      <c r="DWX4" s="23"/>
      <c r="DWY4" s="23"/>
      <c r="DWZ4" s="23"/>
      <c r="DXA4" s="23"/>
      <c r="DXB4" s="23"/>
      <c r="DXC4" s="23"/>
      <c r="DXD4" s="23"/>
      <c r="DXE4" s="23"/>
      <c r="DXF4" s="23"/>
      <c r="DXG4" s="23"/>
      <c r="DXH4" s="23"/>
      <c r="DXI4" s="23"/>
      <c r="DXJ4" s="23"/>
      <c r="DXK4" s="23"/>
      <c r="DXL4" s="23"/>
      <c r="DXM4" s="23"/>
      <c r="DXN4" s="23"/>
      <c r="DXO4" s="23"/>
      <c r="DXP4" s="23"/>
      <c r="DXQ4" s="23"/>
      <c r="DXR4" s="23"/>
      <c r="DXS4" s="23"/>
      <c r="DXT4" s="23"/>
      <c r="DXU4" s="23"/>
      <c r="DXV4" s="23"/>
      <c r="DXW4" s="24"/>
      <c r="DXZ4" s="25"/>
      <c r="DYA4" s="26"/>
      <c r="DYC4" s="18"/>
      <c r="DYD4" s="19"/>
      <c r="DYE4" s="19"/>
      <c r="DYF4" s="19"/>
      <c r="DYG4" s="19"/>
      <c r="DYH4" s="19"/>
      <c r="DYI4" s="19"/>
      <c r="DYJ4" s="19"/>
      <c r="DYK4" s="19"/>
      <c r="DYL4" s="19"/>
      <c r="DYM4" s="19"/>
      <c r="DYN4" s="20"/>
      <c r="DYO4" s="19"/>
      <c r="DYP4" s="19"/>
      <c r="DYQ4" s="19"/>
      <c r="DYR4" s="21"/>
      <c r="DYS4" s="22"/>
      <c r="DYT4" s="21"/>
      <c r="DYU4" s="20"/>
      <c r="DYV4" s="23"/>
      <c r="DYW4" s="23"/>
      <c r="DYX4" s="23"/>
      <c r="DYY4" s="23"/>
      <c r="DYZ4" s="23"/>
      <c r="DZA4" s="23"/>
      <c r="DZB4" s="23"/>
      <c r="DZC4" s="23"/>
      <c r="DZD4" s="23"/>
      <c r="DZE4" s="23"/>
      <c r="DZF4" s="23"/>
      <c r="DZG4" s="23"/>
      <c r="DZH4" s="23"/>
      <c r="DZI4" s="23"/>
      <c r="DZJ4" s="23"/>
      <c r="DZK4" s="23"/>
      <c r="DZL4" s="23"/>
      <c r="DZM4" s="23"/>
      <c r="DZN4" s="23"/>
      <c r="DZO4" s="23"/>
      <c r="DZP4" s="23"/>
      <c r="DZQ4" s="23"/>
      <c r="DZR4" s="23"/>
      <c r="DZS4" s="23"/>
      <c r="DZT4" s="23"/>
      <c r="DZU4" s="23"/>
      <c r="DZV4" s="23"/>
      <c r="DZW4" s="23"/>
      <c r="DZX4" s="23"/>
      <c r="DZY4" s="23"/>
      <c r="DZZ4" s="23"/>
      <c r="EAA4" s="23"/>
      <c r="EAB4" s="23"/>
      <c r="EAC4" s="23"/>
      <c r="EAD4" s="23"/>
      <c r="EAE4" s="23"/>
      <c r="EAF4" s="24"/>
      <c r="EAI4" s="25"/>
      <c r="EAJ4" s="26"/>
      <c r="EAL4" s="18"/>
      <c r="EAM4" s="19"/>
      <c r="EAN4" s="19"/>
      <c r="EAO4" s="19"/>
      <c r="EAP4" s="19"/>
      <c r="EAQ4" s="19"/>
      <c r="EAR4" s="19"/>
      <c r="EAS4" s="19"/>
      <c r="EAT4" s="19"/>
      <c r="EAU4" s="19"/>
      <c r="EAV4" s="19"/>
      <c r="EAW4" s="20"/>
      <c r="EAX4" s="19"/>
      <c r="EAY4" s="19"/>
      <c r="EAZ4" s="19"/>
      <c r="EBA4" s="21"/>
      <c r="EBB4" s="22"/>
      <c r="EBC4" s="21"/>
      <c r="EBD4" s="20"/>
      <c r="EBE4" s="23"/>
      <c r="EBF4" s="23"/>
      <c r="EBG4" s="23"/>
      <c r="EBH4" s="23"/>
      <c r="EBI4" s="23"/>
      <c r="EBJ4" s="23"/>
      <c r="EBK4" s="23"/>
      <c r="EBL4" s="23"/>
      <c r="EBM4" s="23"/>
      <c r="EBN4" s="23"/>
      <c r="EBO4" s="23"/>
      <c r="EBP4" s="23"/>
      <c r="EBQ4" s="23"/>
      <c r="EBR4" s="23"/>
      <c r="EBS4" s="23"/>
      <c r="EBT4" s="23"/>
      <c r="EBU4" s="23"/>
      <c r="EBV4" s="23"/>
      <c r="EBW4" s="23"/>
      <c r="EBX4" s="23"/>
      <c r="EBY4" s="23"/>
      <c r="EBZ4" s="23"/>
      <c r="ECA4" s="23"/>
      <c r="ECB4" s="23"/>
      <c r="ECC4" s="23"/>
      <c r="ECD4" s="23"/>
      <c r="ECE4" s="23"/>
      <c r="ECF4" s="23"/>
      <c r="ECG4" s="23"/>
      <c r="ECH4" s="23"/>
      <c r="ECI4" s="23"/>
      <c r="ECJ4" s="23"/>
      <c r="ECK4" s="23"/>
      <c r="ECL4" s="23"/>
      <c r="ECM4" s="23"/>
      <c r="ECN4" s="23"/>
      <c r="ECO4" s="24"/>
      <c r="ECR4" s="25"/>
      <c r="ECS4" s="26"/>
      <c r="ECU4" s="18"/>
      <c r="ECV4" s="19"/>
      <c r="ECW4" s="19"/>
      <c r="ECX4" s="19"/>
      <c r="ECY4" s="19"/>
      <c r="ECZ4" s="19"/>
      <c r="EDA4" s="19"/>
      <c r="EDB4" s="19"/>
      <c r="EDC4" s="19"/>
      <c r="EDD4" s="19"/>
      <c r="EDE4" s="19"/>
      <c r="EDF4" s="20"/>
      <c r="EDG4" s="19"/>
      <c r="EDH4" s="19"/>
      <c r="EDI4" s="19"/>
      <c r="EDJ4" s="21"/>
      <c r="EDK4" s="22"/>
      <c r="EDL4" s="21"/>
      <c r="EDM4" s="20"/>
      <c r="EDN4" s="23"/>
      <c r="EDO4" s="23"/>
      <c r="EDP4" s="23"/>
      <c r="EDQ4" s="23"/>
      <c r="EDR4" s="23"/>
      <c r="EDS4" s="23"/>
      <c r="EDT4" s="23"/>
      <c r="EDU4" s="23"/>
      <c r="EDV4" s="23"/>
      <c r="EDW4" s="23"/>
      <c r="EDX4" s="23"/>
      <c r="EDY4" s="23"/>
      <c r="EDZ4" s="23"/>
      <c r="EEA4" s="23"/>
      <c r="EEB4" s="23"/>
      <c r="EEC4" s="23"/>
      <c r="EED4" s="23"/>
      <c r="EEE4" s="23"/>
      <c r="EEF4" s="23"/>
      <c r="EEG4" s="23"/>
      <c r="EEH4" s="23"/>
      <c r="EEI4" s="23"/>
      <c r="EEJ4" s="23"/>
      <c r="EEK4" s="23"/>
      <c r="EEL4" s="23"/>
      <c r="EEM4" s="23"/>
      <c r="EEN4" s="23"/>
      <c r="EEO4" s="23"/>
      <c r="EEP4" s="23"/>
      <c r="EEQ4" s="23"/>
      <c r="EER4" s="23"/>
      <c r="EES4" s="23"/>
      <c r="EET4" s="23"/>
      <c r="EEU4" s="23"/>
      <c r="EEV4" s="23"/>
      <c r="EEW4" s="23"/>
      <c r="EEX4" s="24"/>
      <c r="EFA4" s="25"/>
      <c r="EFB4" s="26"/>
      <c r="EFD4" s="18"/>
      <c r="EFE4" s="19"/>
      <c r="EFF4" s="19"/>
      <c r="EFG4" s="19"/>
      <c r="EFH4" s="19"/>
      <c r="EFI4" s="19"/>
      <c r="EFJ4" s="19"/>
      <c r="EFK4" s="19"/>
      <c r="EFL4" s="19"/>
      <c r="EFM4" s="19"/>
      <c r="EFN4" s="19"/>
      <c r="EFO4" s="20"/>
      <c r="EFP4" s="19"/>
      <c r="EFQ4" s="19"/>
      <c r="EFR4" s="19"/>
      <c r="EFS4" s="21"/>
      <c r="EFT4" s="22"/>
      <c r="EFU4" s="21"/>
      <c r="EFV4" s="20"/>
      <c r="EFW4" s="23"/>
      <c r="EFX4" s="23"/>
      <c r="EFY4" s="23"/>
      <c r="EFZ4" s="23"/>
      <c r="EGA4" s="23"/>
      <c r="EGB4" s="23"/>
      <c r="EGC4" s="23"/>
      <c r="EGD4" s="23"/>
      <c r="EGE4" s="23"/>
      <c r="EGF4" s="23"/>
      <c r="EGG4" s="23"/>
      <c r="EGH4" s="23"/>
      <c r="EGI4" s="23"/>
      <c r="EGJ4" s="23"/>
      <c r="EGK4" s="23"/>
      <c r="EGL4" s="23"/>
      <c r="EGM4" s="23"/>
      <c r="EGN4" s="23"/>
      <c r="EGO4" s="23"/>
      <c r="EGP4" s="23"/>
      <c r="EGQ4" s="23"/>
      <c r="EGR4" s="23"/>
      <c r="EGS4" s="23"/>
      <c r="EGT4" s="23"/>
      <c r="EGU4" s="23"/>
      <c r="EGV4" s="23"/>
      <c r="EGW4" s="23"/>
      <c r="EGX4" s="23"/>
      <c r="EGY4" s="23"/>
      <c r="EGZ4" s="23"/>
      <c r="EHA4" s="23"/>
      <c r="EHB4" s="23"/>
      <c r="EHC4" s="23"/>
      <c r="EHD4" s="23"/>
      <c r="EHE4" s="23"/>
      <c r="EHF4" s="23"/>
      <c r="EHG4" s="24"/>
      <c r="EHJ4" s="25"/>
      <c r="EHK4" s="26"/>
      <c r="EHM4" s="18"/>
      <c r="EHN4" s="19"/>
      <c r="EHO4" s="19"/>
      <c r="EHP4" s="19"/>
      <c r="EHQ4" s="19"/>
      <c r="EHR4" s="19"/>
      <c r="EHS4" s="19"/>
      <c r="EHT4" s="19"/>
      <c r="EHU4" s="19"/>
      <c r="EHV4" s="19"/>
      <c r="EHW4" s="19"/>
      <c r="EHX4" s="20"/>
      <c r="EHY4" s="19"/>
      <c r="EHZ4" s="19"/>
      <c r="EIA4" s="19"/>
      <c r="EIB4" s="21"/>
      <c r="EIC4" s="22"/>
      <c r="EID4" s="21"/>
      <c r="EIE4" s="20"/>
      <c r="EIF4" s="23"/>
      <c r="EIG4" s="23"/>
      <c r="EIH4" s="23"/>
      <c r="EII4" s="23"/>
      <c r="EIJ4" s="23"/>
      <c r="EIK4" s="23"/>
      <c r="EIL4" s="23"/>
      <c r="EIM4" s="23"/>
      <c r="EIN4" s="23"/>
      <c r="EIO4" s="23"/>
      <c r="EIP4" s="23"/>
      <c r="EIQ4" s="23"/>
      <c r="EIR4" s="23"/>
      <c r="EIS4" s="23"/>
      <c r="EIT4" s="23"/>
      <c r="EIU4" s="23"/>
      <c r="EIV4" s="23"/>
      <c r="EIW4" s="23"/>
      <c r="EIX4" s="23"/>
      <c r="EIY4" s="23"/>
      <c r="EIZ4" s="23"/>
      <c r="EJA4" s="23"/>
      <c r="EJB4" s="23"/>
      <c r="EJC4" s="23"/>
      <c r="EJD4" s="23"/>
      <c r="EJE4" s="23"/>
      <c r="EJF4" s="23"/>
      <c r="EJG4" s="23"/>
      <c r="EJH4" s="23"/>
      <c r="EJI4" s="23"/>
      <c r="EJJ4" s="23"/>
      <c r="EJK4" s="23"/>
      <c r="EJL4" s="23"/>
      <c r="EJM4" s="23"/>
      <c r="EJN4" s="23"/>
      <c r="EJO4" s="23"/>
      <c r="EJP4" s="24"/>
      <c r="EJS4" s="25"/>
      <c r="EJT4" s="26"/>
      <c r="EJV4" s="18"/>
      <c r="EJW4" s="19"/>
      <c r="EJX4" s="19"/>
      <c r="EJY4" s="19"/>
      <c r="EJZ4" s="19"/>
      <c r="EKA4" s="19"/>
      <c r="EKB4" s="19"/>
      <c r="EKC4" s="19"/>
      <c r="EKD4" s="19"/>
      <c r="EKE4" s="19"/>
      <c r="EKF4" s="19"/>
      <c r="EKG4" s="20"/>
      <c r="EKH4" s="19"/>
      <c r="EKI4" s="19"/>
      <c r="EKJ4" s="19"/>
      <c r="EKK4" s="21"/>
      <c r="EKL4" s="22"/>
      <c r="EKM4" s="21"/>
      <c r="EKN4" s="20"/>
      <c r="EKO4" s="23"/>
      <c r="EKP4" s="23"/>
      <c r="EKQ4" s="23"/>
      <c r="EKR4" s="23"/>
      <c r="EKS4" s="23"/>
      <c r="EKT4" s="23"/>
      <c r="EKU4" s="23"/>
      <c r="EKV4" s="23"/>
      <c r="EKW4" s="23"/>
      <c r="EKX4" s="23"/>
      <c r="EKY4" s="23"/>
      <c r="EKZ4" s="23"/>
      <c r="ELA4" s="23"/>
      <c r="ELB4" s="23"/>
      <c r="ELC4" s="23"/>
      <c r="ELD4" s="23"/>
      <c r="ELE4" s="23"/>
      <c r="ELF4" s="23"/>
      <c r="ELG4" s="23"/>
      <c r="ELH4" s="23"/>
      <c r="ELI4" s="23"/>
      <c r="ELJ4" s="23"/>
      <c r="ELK4" s="23"/>
      <c r="ELL4" s="23"/>
      <c r="ELM4" s="23"/>
      <c r="ELN4" s="23"/>
      <c r="ELO4" s="23"/>
      <c r="ELP4" s="23"/>
      <c r="ELQ4" s="23"/>
      <c r="ELR4" s="23"/>
      <c r="ELS4" s="23"/>
      <c r="ELT4" s="23"/>
      <c r="ELU4" s="23"/>
      <c r="ELV4" s="23"/>
      <c r="ELW4" s="23"/>
      <c r="ELX4" s="23"/>
      <c r="ELY4" s="24"/>
      <c r="EMB4" s="25"/>
      <c r="EMC4" s="26"/>
      <c r="EME4" s="18"/>
      <c r="EMF4" s="19"/>
      <c r="EMG4" s="19"/>
      <c r="EMH4" s="19"/>
      <c r="EMI4" s="19"/>
      <c r="EMJ4" s="19"/>
      <c r="EMK4" s="19"/>
      <c r="EML4" s="19"/>
      <c r="EMM4" s="19"/>
      <c r="EMN4" s="19"/>
      <c r="EMO4" s="19"/>
      <c r="EMP4" s="20"/>
      <c r="EMQ4" s="19"/>
      <c r="EMR4" s="19"/>
      <c r="EMS4" s="19"/>
      <c r="EMT4" s="21"/>
      <c r="EMU4" s="22"/>
      <c r="EMV4" s="21"/>
      <c r="EMW4" s="20"/>
      <c r="EMX4" s="23"/>
      <c r="EMY4" s="23"/>
      <c r="EMZ4" s="23"/>
      <c r="ENA4" s="23"/>
      <c r="ENB4" s="23"/>
      <c r="ENC4" s="23"/>
      <c r="END4" s="23"/>
      <c r="ENE4" s="23"/>
      <c r="ENF4" s="23"/>
      <c r="ENG4" s="23"/>
      <c r="ENH4" s="23"/>
      <c r="ENI4" s="23"/>
      <c r="ENJ4" s="23"/>
      <c r="ENK4" s="23"/>
      <c r="ENL4" s="23"/>
      <c r="ENM4" s="23"/>
      <c r="ENN4" s="23"/>
      <c r="ENO4" s="23"/>
      <c r="ENP4" s="23"/>
      <c r="ENQ4" s="23"/>
      <c r="ENR4" s="23"/>
      <c r="ENS4" s="23"/>
      <c r="ENT4" s="23"/>
      <c r="ENU4" s="23"/>
      <c r="ENV4" s="23"/>
      <c r="ENW4" s="23"/>
      <c r="ENX4" s="23"/>
      <c r="ENY4" s="23"/>
      <c r="ENZ4" s="23"/>
      <c r="EOA4" s="23"/>
      <c r="EOB4" s="23"/>
      <c r="EOC4" s="23"/>
      <c r="EOD4" s="23"/>
      <c r="EOE4" s="23"/>
      <c r="EOF4" s="23"/>
      <c r="EOG4" s="23"/>
      <c r="EOH4" s="24"/>
      <c r="EOK4" s="25"/>
      <c r="EOL4" s="26"/>
      <c r="EON4" s="18"/>
      <c r="EOO4" s="19"/>
      <c r="EOP4" s="19"/>
      <c r="EOQ4" s="19"/>
      <c r="EOR4" s="19"/>
      <c r="EOS4" s="19"/>
      <c r="EOT4" s="19"/>
      <c r="EOU4" s="19"/>
      <c r="EOV4" s="19"/>
      <c r="EOW4" s="19"/>
      <c r="EOX4" s="19"/>
      <c r="EOY4" s="20"/>
      <c r="EOZ4" s="19"/>
      <c r="EPA4" s="19"/>
      <c r="EPB4" s="19"/>
      <c r="EPC4" s="21"/>
      <c r="EPD4" s="22"/>
      <c r="EPE4" s="21"/>
      <c r="EPF4" s="20"/>
      <c r="EPG4" s="23"/>
      <c r="EPH4" s="23"/>
      <c r="EPI4" s="23"/>
      <c r="EPJ4" s="23"/>
      <c r="EPK4" s="23"/>
      <c r="EPL4" s="23"/>
      <c r="EPM4" s="23"/>
      <c r="EPN4" s="23"/>
      <c r="EPO4" s="23"/>
      <c r="EPP4" s="23"/>
      <c r="EPQ4" s="23"/>
      <c r="EPR4" s="23"/>
      <c r="EPS4" s="23"/>
      <c r="EPT4" s="23"/>
      <c r="EPU4" s="23"/>
      <c r="EPV4" s="23"/>
      <c r="EPW4" s="23"/>
      <c r="EPX4" s="23"/>
      <c r="EPY4" s="23"/>
      <c r="EPZ4" s="23"/>
      <c r="EQA4" s="23"/>
      <c r="EQB4" s="23"/>
      <c r="EQC4" s="23"/>
      <c r="EQD4" s="23"/>
      <c r="EQE4" s="23"/>
      <c r="EQF4" s="23"/>
      <c r="EQG4" s="23"/>
      <c r="EQH4" s="23"/>
      <c r="EQI4" s="23"/>
      <c r="EQJ4" s="23"/>
      <c r="EQK4" s="23"/>
      <c r="EQL4" s="23"/>
      <c r="EQM4" s="23"/>
      <c r="EQN4" s="23"/>
      <c r="EQO4" s="23"/>
      <c r="EQP4" s="23"/>
      <c r="EQQ4" s="24"/>
      <c r="EQT4" s="25"/>
      <c r="EQU4" s="26"/>
      <c r="EQW4" s="18"/>
      <c r="EQX4" s="19"/>
      <c r="EQY4" s="19"/>
      <c r="EQZ4" s="19"/>
      <c r="ERA4" s="19"/>
      <c r="ERB4" s="19"/>
      <c r="ERC4" s="19"/>
      <c r="ERD4" s="19"/>
      <c r="ERE4" s="19"/>
      <c r="ERF4" s="19"/>
      <c r="ERG4" s="19"/>
      <c r="ERH4" s="20"/>
      <c r="ERI4" s="19"/>
      <c r="ERJ4" s="19"/>
      <c r="ERK4" s="19"/>
      <c r="ERL4" s="21"/>
      <c r="ERM4" s="22"/>
      <c r="ERN4" s="21"/>
      <c r="ERO4" s="20"/>
      <c r="ERP4" s="23"/>
      <c r="ERQ4" s="23"/>
      <c r="ERR4" s="23"/>
      <c r="ERS4" s="23"/>
      <c r="ERT4" s="23"/>
      <c r="ERU4" s="23"/>
      <c r="ERV4" s="23"/>
      <c r="ERW4" s="23"/>
      <c r="ERX4" s="23"/>
      <c r="ERY4" s="23"/>
      <c r="ERZ4" s="23"/>
      <c r="ESA4" s="23"/>
      <c r="ESB4" s="23"/>
      <c r="ESC4" s="23"/>
      <c r="ESD4" s="23"/>
      <c r="ESE4" s="23"/>
      <c r="ESF4" s="23"/>
      <c r="ESG4" s="23"/>
      <c r="ESH4" s="23"/>
      <c r="ESI4" s="23"/>
      <c r="ESJ4" s="23"/>
      <c r="ESK4" s="23"/>
      <c r="ESL4" s="23"/>
      <c r="ESM4" s="23"/>
      <c r="ESN4" s="23"/>
      <c r="ESO4" s="23"/>
      <c r="ESP4" s="23"/>
      <c r="ESQ4" s="23"/>
      <c r="ESR4" s="23"/>
      <c r="ESS4" s="23"/>
      <c r="EST4" s="23"/>
      <c r="ESU4" s="23"/>
      <c r="ESV4" s="23"/>
      <c r="ESW4" s="23"/>
      <c r="ESX4" s="23"/>
      <c r="ESY4" s="23"/>
      <c r="ESZ4" s="24"/>
      <c r="ETC4" s="25"/>
      <c r="ETD4" s="26"/>
      <c r="ETF4" s="18"/>
      <c r="ETG4" s="19"/>
      <c r="ETH4" s="19"/>
      <c r="ETI4" s="19"/>
      <c r="ETJ4" s="19"/>
      <c r="ETK4" s="19"/>
      <c r="ETL4" s="19"/>
      <c r="ETM4" s="19"/>
      <c r="ETN4" s="19"/>
      <c r="ETO4" s="19"/>
      <c r="ETP4" s="19"/>
      <c r="ETQ4" s="20"/>
      <c r="ETR4" s="19"/>
      <c r="ETS4" s="19"/>
      <c r="ETT4" s="19"/>
      <c r="ETU4" s="21"/>
      <c r="ETV4" s="22"/>
      <c r="ETW4" s="21"/>
      <c r="ETX4" s="20"/>
      <c r="ETY4" s="23"/>
      <c r="ETZ4" s="23"/>
      <c r="EUA4" s="23"/>
      <c r="EUB4" s="23"/>
      <c r="EUC4" s="23"/>
      <c r="EUD4" s="23"/>
      <c r="EUE4" s="23"/>
      <c r="EUF4" s="23"/>
      <c r="EUG4" s="23"/>
      <c r="EUH4" s="23"/>
      <c r="EUI4" s="23"/>
      <c r="EUJ4" s="23"/>
      <c r="EUK4" s="23"/>
      <c r="EUL4" s="23"/>
      <c r="EUM4" s="23"/>
      <c r="EUN4" s="23"/>
      <c r="EUO4" s="23"/>
      <c r="EUP4" s="23"/>
      <c r="EUQ4" s="23"/>
      <c r="EUR4" s="23"/>
      <c r="EUS4" s="23"/>
      <c r="EUT4" s="23"/>
      <c r="EUU4" s="23"/>
      <c r="EUV4" s="23"/>
      <c r="EUW4" s="23"/>
      <c r="EUX4" s="23"/>
      <c r="EUY4" s="23"/>
      <c r="EUZ4" s="23"/>
      <c r="EVA4" s="23"/>
      <c r="EVB4" s="23"/>
      <c r="EVC4" s="23"/>
      <c r="EVD4" s="23"/>
      <c r="EVE4" s="23"/>
      <c r="EVF4" s="23"/>
      <c r="EVG4" s="23"/>
      <c r="EVH4" s="23"/>
      <c r="EVI4" s="24"/>
      <c r="EVL4" s="25"/>
      <c r="EVM4" s="26"/>
      <c r="EVO4" s="18"/>
      <c r="EVP4" s="19"/>
      <c r="EVQ4" s="19"/>
      <c r="EVR4" s="19"/>
      <c r="EVS4" s="19"/>
      <c r="EVT4" s="19"/>
      <c r="EVU4" s="19"/>
      <c r="EVV4" s="19"/>
      <c r="EVW4" s="19"/>
      <c r="EVX4" s="19"/>
      <c r="EVY4" s="19"/>
      <c r="EVZ4" s="20"/>
      <c r="EWA4" s="19"/>
      <c r="EWB4" s="19"/>
      <c r="EWC4" s="19"/>
      <c r="EWD4" s="21"/>
      <c r="EWE4" s="22"/>
      <c r="EWF4" s="21"/>
      <c r="EWG4" s="20"/>
      <c r="EWH4" s="23"/>
      <c r="EWI4" s="23"/>
      <c r="EWJ4" s="23"/>
      <c r="EWK4" s="23"/>
      <c r="EWL4" s="23"/>
      <c r="EWM4" s="23"/>
      <c r="EWN4" s="23"/>
      <c r="EWO4" s="23"/>
      <c r="EWP4" s="23"/>
      <c r="EWQ4" s="23"/>
      <c r="EWR4" s="23"/>
      <c r="EWS4" s="23"/>
      <c r="EWT4" s="23"/>
      <c r="EWU4" s="23"/>
      <c r="EWV4" s="23"/>
      <c r="EWW4" s="23"/>
      <c r="EWX4" s="23"/>
      <c r="EWY4" s="23"/>
      <c r="EWZ4" s="23"/>
      <c r="EXA4" s="23"/>
      <c r="EXB4" s="23"/>
      <c r="EXC4" s="23"/>
      <c r="EXD4" s="23"/>
      <c r="EXE4" s="23"/>
      <c r="EXF4" s="23"/>
      <c r="EXG4" s="23"/>
      <c r="EXH4" s="23"/>
      <c r="EXI4" s="23"/>
      <c r="EXJ4" s="23"/>
      <c r="EXK4" s="23"/>
      <c r="EXL4" s="23"/>
      <c r="EXM4" s="23"/>
      <c r="EXN4" s="23"/>
      <c r="EXO4" s="23"/>
      <c r="EXP4" s="23"/>
      <c r="EXQ4" s="23"/>
      <c r="EXR4" s="24"/>
      <c r="EXU4" s="25"/>
      <c r="EXV4" s="26"/>
      <c r="EXX4" s="18"/>
      <c r="EXY4" s="19"/>
      <c r="EXZ4" s="19"/>
      <c r="EYA4" s="19"/>
      <c r="EYB4" s="19"/>
      <c r="EYC4" s="19"/>
      <c r="EYD4" s="19"/>
      <c r="EYE4" s="19"/>
      <c r="EYF4" s="19"/>
      <c r="EYG4" s="19"/>
      <c r="EYH4" s="19"/>
      <c r="EYI4" s="20"/>
      <c r="EYJ4" s="19"/>
      <c r="EYK4" s="19"/>
      <c r="EYL4" s="19"/>
      <c r="EYM4" s="21"/>
      <c r="EYN4" s="22"/>
      <c r="EYO4" s="21"/>
      <c r="EYP4" s="20"/>
      <c r="EYQ4" s="23"/>
      <c r="EYR4" s="23"/>
      <c r="EYS4" s="23"/>
      <c r="EYT4" s="23"/>
      <c r="EYU4" s="23"/>
      <c r="EYV4" s="23"/>
      <c r="EYW4" s="23"/>
      <c r="EYX4" s="23"/>
      <c r="EYY4" s="23"/>
      <c r="EYZ4" s="23"/>
      <c r="EZA4" s="23"/>
      <c r="EZB4" s="23"/>
      <c r="EZC4" s="23"/>
      <c r="EZD4" s="23"/>
      <c r="EZE4" s="23"/>
      <c r="EZF4" s="23"/>
      <c r="EZG4" s="23"/>
      <c r="EZH4" s="23"/>
      <c r="EZI4" s="23"/>
      <c r="EZJ4" s="23"/>
      <c r="EZK4" s="23"/>
      <c r="EZL4" s="23"/>
      <c r="EZM4" s="23"/>
      <c r="EZN4" s="23"/>
      <c r="EZO4" s="23"/>
      <c r="EZP4" s="23"/>
      <c r="EZQ4" s="23"/>
      <c r="EZR4" s="23"/>
      <c r="EZS4" s="23"/>
      <c r="EZT4" s="23"/>
      <c r="EZU4" s="23"/>
      <c r="EZV4" s="23"/>
      <c r="EZW4" s="23"/>
      <c r="EZX4" s="23"/>
      <c r="EZY4" s="23"/>
      <c r="EZZ4" s="23"/>
      <c r="FAA4" s="24"/>
      <c r="FAD4" s="25"/>
      <c r="FAE4" s="26"/>
      <c r="FAG4" s="18"/>
      <c r="FAH4" s="19"/>
      <c r="FAI4" s="19"/>
      <c r="FAJ4" s="19"/>
      <c r="FAK4" s="19"/>
      <c r="FAL4" s="19"/>
      <c r="FAM4" s="19"/>
      <c r="FAN4" s="19"/>
      <c r="FAO4" s="19"/>
      <c r="FAP4" s="19"/>
      <c r="FAQ4" s="19"/>
      <c r="FAR4" s="20"/>
      <c r="FAS4" s="19"/>
      <c r="FAT4" s="19"/>
      <c r="FAU4" s="19"/>
      <c r="FAV4" s="21"/>
      <c r="FAW4" s="22"/>
      <c r="FAX4" s="21"/>
      <c r="FAY4" s="20"/>
      <c r="FAZ4" s="23"/>
      <c r="FBA4" s="23"/>
      <c r="FBB4" s="23"/>
      <c r="FBC4" s="23"/>
      <c r="FBD4" s="23"/>
      <c r="FBE4" s="23"/>
      <c r="FBF4" s="23"/>
      <c r="FBG4" s="23"/>
      <c r="FBH4" s="23"/>
      <c r="FBI4" s="23"/>
      <c r="FBJ4" s="23"/>
      <c r="FBK4" s="23"/>
      <c r="FBL4" s="23"/>
      <c r="FBM4" s="23"/>
      <c r="FBN4" s="23"/>
      <c r="FBO4" s="23"/>
      <c r="FBP4" s="23"/>
      <c r="FBQ4" s="23"/>
      <c r="FBR4" s="23"/>
      <c r="FBS4" s="23"/>
      <c r="FBT4" s="23"/>
      <c r="FBU4" s="23"/>
      <c r="FBV4" s="23"/>
      <c r="FBW4" s="23"/>
      <c r="FBX4" s="23"/>
      <c r="FBY4" s="23"/>
      <c r="FBZ4" s="23"/>
      <c r="FCA4" s="23"/>
      <c r="FCB4" s="23"/>
      <c r="FCC4" s="23"/>
      <c r="FCD4" s="23"/>
      <c r="FCE4" s="23"/>
      <c r="FCF4" s="23"/>
      <c r="FCG4" s="23"/>
      <c r="FCH4" s="23"/>
      <c r="FCI4" s="23"/>
      <c r="FCJ4" s="24"/>
      <c r="FCM4" s="25"/>
      <c r="FCN4" s="26"/>
      <c r="FCP4" s="18"/>
      <c r="FCQ4" s="19"/>
      <c r="FCR4" s="19"/>
      <c r="FCS4" s="19"/>
      <c r="FCT4" s="19"/>
      <c r="FCU4" s="19"/>
      <c r="FCV4" s="19"/>
      <c r="FCW4" s="19"/>
      <c r="FCX4" s="19"/>
      <c r="FCY4" s="19"/>
      <c r="FCZ4" s="19"/>
      <c r="FDA4" s="20"/>
      <c r="FDB4" s="19"/>
      <c r="FDC4" s="19"/>
      <c r="FDD4" s="19"/>
      <c r="FDE4" s="21"/>
      <c r="FDF4" s="22"/>
      <c r="FDG4" s="21"/>
      <c r="FDH4" s="20"/>
      <c r="FDI4" s="23"/>
      <c r="FDJ4" s="23"/>
      <c r="FDK4" s="23"/>
      <c r="FDL4" s="23"/>
      <c r="FDM4" s="23"/>
      <c r="FDN4" s="23"/>
      <c r="FDO4" s="23"/>
      <c r="FDP4" s="23"/>
      <c r="FDQ4" s="23"/>
      <c r="FDR4" s="23"/>
      <c r="FDS4" s="23"/>
      <c r="FDT4" s="23"/>
      <c r="FDU4" s="23"/>
      <c r="FDV4" s="23"/>
      <c r="FDW4" s="23"/>
      <c r="FDX4" s="23"/>
      <c r="FDY4" s="23"/>
      <c r="FDZ4" s="23"/>
      <c r="FEA4" s="23"/>
      <c r="FEB4" s="23"/>
      <c r="FEC4" s="23"/>
      <c r="FED4" s="23"/>
      <c r="FEE4" s="23"/>
      <c r="FEF4" s="23"/>
      <c r="FEG4" s="23"/>
      <c r="FEH4" s="23"/>
      <c r="FEI4" s="23"/>
      <c r="FEJ4" s="23"/>
      <c r="FEK4" s="23"/>
      <c r="FEL4" s="23"/>
      <c r="FEM4" s="23"/>
      <c r="FEN4" s="23"/>
      <c r="FEO4" s="23"/>
      <c r="FEP4" s="23"/>
      <c r="FEQ4" s="23"/>
      <c r="FER4" s="23"/>
      <c r="FES4" s="24"/>
      <c r="FEV4" s="25"/>
      <c r="FEW4" s="26"/>
      <c r="FEY4" s="18"/>
      <c r="FEZ4" s="19"/>
      <c r="FFA4" s="19"/>
      <c r="FFB4" s="19"/>
      <c r="FFC4" s="19"/>
      <c r="FFD4" s="19"/>
      <c r="FFE4" s="19"/>
      <c r="FFF4" s="19"/>
      <c r="FFG4" s="19"/>
      <c r="FFH4" s="19"/>
      <c r="FFI4" s="19"/>
      <c r="FFJ4" s="20"/>
      <c r="FFK4" s="19"/>
      <c r="FFL4" s="19"/>
      <c r="FFM4" s="19"/>
      <c r="FFN4" s="21"/>
      <c r="FFO4" s="22"/>
      <c r="FFP4" s="21"/>
      <c r="FFQ4" s="20"/>
      <c r="FFR4" s="23"/>
      <c r="FFS4" s="23"/>
      <c r="FFT4" s="23"/>
      <c r="FFU4" s="23"/>
      <c r="FFV4" s="23"/>
      <c r="FFW4" s="23"/>
      <c r="FFX4" s="23"/>
      <c r="FFY4" s="23"/>
      <c r="FFZ4" s="23"/>
      <c r="FGA4" s="23"/>
      <c r="FGB4" s="23"/>
      <c r="FGC4" s="23"/>
      <c r="FGD4" s="23"/>
      <c r="FGE4" s="23"/>
      <c r="FGF4" s="23"/>
      <c r="FGG4" s="23"/>
      <c r="FGH4" s="23"/>
      <c r="FGI4" s="23"/>
      <c r="FGJ4" s="23"/>
      <c r="FGK4" s="23"/>
      <c r="FGL4" s="23"/>
      <c r="FGM4" s="23"/>
      <c r="FGN4" s="23"/>
      <c r="FGO4" s="23"/>
      <c r="FGP4" s="23"/>
      <c r="FGQ4" s="23"/>
      <c r="FGR4" s="23"/>
      <c r="FGS4" s="23"/>
      <c r="FGT4" s="23"/>
      <c r="FGU4" s="23"/>
      <c r="FGV4" s="23"/>
      <c r="FGW4" s="23"/>
      <c r="FGX4" s="23"/>
      <c r="FGY4" s="23"/>
      <c r="FGZ4" s="23"/>
      <c r="FHA4" s="23"/>
      <c r="FHB4" s="24"/>
      <c r="FHE4" s="25"/>
      <c r="FHF4" s="26"/>
      <c r="FHH4" s="18"/>
      <c r="FHI4" s="19"/>
      <c r="FHJ4" s="19"/>
      <c r="FHK4" s="19"/>
      <c r="FHL4" s="19"/>
      <c r="FHM4" s="19"/>
      <c r="FHN4" s="19"/>
      <c r="FHO4" s="19"/>
      <c r="FHP4" s="19"/>
      <c r="FHQ4" s="19"/>
      <c r="FHR4" s="19"/>
      <c r="FHS4" s="20"/>
      <c r="FHT4" s="19"/>
      <c r="FHU4" s="19"/>
      <c r="FHV4" s="19"/>
      <c r="FHW4" s="21"/>
      <c r="FHX4" s="22"/>
      <c r="FHY4" s="21"/>
      <c r="FHZ4" s="20"/>
      <c r="FIA4" s="23"/>
      <c r="FIB4" s="23"/>
      <c r="FIC4" s="23"/>
      <c r="FID4" s="23"/>
      <c r="FIE4" s="23"/>
      <c r="FIF4" s="23"/>
      <c r="FIG4" s="23"/>
      <c r="FIH4" s="23"/>
      <c r="FII4" s="23"/>
      <c r="FIJ4" s="23"/>
      <c r="FIK4" s="23"/>
      <c r="FIL4" s="23"/>
      <c r="FIM4" s="23"/>
      <c r="FIN4" s="23"/>
      <c r="FIO4" s="23"/>
      <c r="FIP4" s="23"/>
      <c r="FIQ4" s="23"/>
      <c r="FIR4" s="23"/>
      <c r="FIS4" s="23"/>
      <c r="FIT4" s="23"/>
      <c r="FIU4" s="23"/>
      <c r="FIV4" s="23"/>
      <c r="FIW4" s="23"/>
      <c r="FIX4" s="23"/>
      <c r="FIY4" s="23"/>
      <c r="FIZ4" s="23"/>
      <c r="FJA4" s="23"/>
      <c r="FJB4" s="23"/>
      <c r="FJC4" s="23"/>
      <c r="FJD4" s="23"/>
      <c r="FJE4" s="23"/>
      <c r="FJF4" s="23"/>
      <c r="FJG4" s="23"/>
      <c r="FJH4" s="23"/>
      <c r="FJI4" s="23"/>
      <c r="FJJ4" s="23"/>
      <c r="FJK4" s="24"/>
      <c r="FJN4" s="25"/>
      <c r="FJO4" s="26"/>
      <c r="FJQ4" s="18"/>
      <c r="FJR4" s="19"/>
      <c r="FJS4" s="19"/>
      <c r="FJT4" s="19"/>
      <c r="FJU4" s="19"/>
      <c r="FJV4" s="19"/>
      <c r="FJW4" s="19"/>
      <c r="FJX4" s="19"/>
      <c r="FJY4" s="19"/>
      <c r="FJZ4" s="19"/>
      <c r="FKA4" s="19"/>
      <c r="FKB4" s="20"/>
      <c r="FKC4" s="19"/>
      <c r="FKD4" s="19"/>
      <c r="FKE4" s="19"/>
      <c r="FKF4" s="21"/>
      <c r="FKG4" s="22"/>
      <c r="FKH4" s="21"/>
      <c r="FKI4" s="20"/>
      <c r="FKJ4" s="23"/>
      <c r="FKK4" s="23"/>
      <c r="FKL4" s="23"/>
      <c r="FKM4" s="23"/>
      <c r="FKN4" s="23"/>
      <c r="FKO4" s="23"/>
      <c r="FKP4" s="23"/>
      <c r="FKQ4" s="23"/>
      <c r="FKR4" s="23"/>
      <c r="FKS4" s="23"/>
      <c r="FKT4" s="23"/>
      <c r="FKU4" s="23"/>
      <c r="FKV4" s="23"/>
      <c r="FKW4" s="23"/>
      <c r="FKX4" s="23"/>
      <c r="FKY4" s="23"/>
      <c r="FKZ4" s="23"/>
      <c r="FLA4" s="23"/>
      <c r="FLB4" s="23"/>
      <c r="FLC4" s="23"/>
      <c r="FLD4" s="23"/>
      <c r="FLE4" s="23"/>
      <c r="FLF4" s="23"/>
      <c r="FLG4" s="23"/>
      <c r="FLH4" s="23"/>
      <c r="FLI4" s="23"/>
      <c r="FLJ4" s="23"/>
      <c r="FLK4" s="23"/>
      <c r="FLL4" s="23"/>
      <c r="FLM4" s="23"/>
      <c r="FLN4" s="23"/>
      <c r="FLO4" s="23"/>
      <c r="FLP4" s="23"/>
      <c r="FLQ4" s="23"/>
      <c r="FLR4" s="23"/>
      <c r="FLS4" s="23"/>
      <c r="FLT4" s="24"/>
      <c r="FLW4" s="25"/>
      <c r="FLX4" s="26"/>
      <c r="FLZ4" s="18"/>
      <c r="FMA4" s="19"/>
      <c r="FMB4" s="19"/>
      <c r="FMC4" s="19"/>
      <c r="FMD4" s="19"/>
      <c r="FME4" s="19"/>
      <c r="FMF4" s="19"/>
      <c r="FMG4" s="19"/>
      <c r="FMH4" s="19"/>
      <c r="FMI4" s="19"/>
      <c r="FMJ4" s="19"/>
      <c r="FMK4" s="20"/>
      <c r="FML4" s="19"/>
      <c r="FMM4" s="19"/>
      <c r="FMN4" s="19"/>
      <c r="FMO4" s="21"/>
      <c r="FMP4" s="22"/>
      <c r="FMQ4" s="21"/>
      <c r="FMR4" s="20"/>
      <c r="FMS4" s="23"/>
      <c r="FMT4" s="23"/>
      <c r="FMU4" s="23"/>
      <c r="FMV4" s="23"/>
      <c r="FMW4" s="23"/>
      <c r="FMX4" s="23"/>
      <c r="FMY4" s="23"/>
      <c r="FMZ4" s="23"/>
      <c r="FNA4" s="23"/>
      <c r="FNB4" s="23"/>
      <c r="FNC4" s="23"/>
      <c r="FND4" s="23"/>
      <c r="FNE4" s="23"/>
      <c r="FNF4" s="23"/>
      <c r="FNG4" s="23"/>
      <c r="FNH4" s="23"/>
      <c r="FNI4" s="23"/>
      <c r="FNJ4" s="23"/>
      <c r="FNK4" s="23"/>
      <c r="FNL4" s="23"/>
      <c r="FNM4" s="23"/>
      <c r="FNN4" s="23"/>
      <c r="FNO4" s="23"/>
      <c r="FNP4" s="23"/>
      <c r="FNQ4" s="23"/>
      <c r="FNR4" s="23"/>
      <c r="FNS4" s="23"/>
      <c r="FNT4" s="23"/>
      <c r="FNU4" s="23"/>
      <c r="FNV4" s="23"/>
      <c r="FNW4" s="23"/>
      <c r="FNX4" s="23"/>
      <c r="FNY4" s="23"/>
      <c r="FNZ4" s="23"/>
      <c r="FOA4" s="23"/>
      <c r="FOB4" s="23"/>
      <c r="FOC4" s="24"/>
      <c r="FOF4" s="25"/>
      <c r="FOG4" s="26"/>
      <c r="FOI4" s="18"/>
      <c r="FOJ4" s="19"/>
      <c r="FOK4" s="19"/>
      <c r="FOL4" s="19"/>
      <c r="FOM4" s="19"/>
      <c r="FON4" s="19"/>
      <c r="FOO4" s="19"/>
      <c r="FOP4" s="19"/>
      <c r="FOQ4" s="19"/>
      <c r="FOR4" s="19"/>
      <c r="FOS4" s="19"/>
      <c r="FOT4" s="20"/>
      <c r="FOU4" s="19"/>
      <c r="FOV4" s="19"/>
      <c r="FOW4" s="19"/>
      <c r="FOX4" s="21"/>
      <c r="FOY4" s="22"/>
      <c r="FOZ4" s="21"/>
      <c r="FPA4" s="20"/>
      <c r="FPB4" s="23"/>
      <c r="FPC4" s="23"/>
      <c r="FPD4" s="23"/>
      <c r="FPE4" s="23"/>
      <c r="FPF4" s="23"/>
      <c r="FPG4" s="23"/>
      <c r="FPH4" s="23"/>
      <c r="FPI4" s="23"/>
      <c r="FPJ4" s="23"/>
      <c r="FPK4" s="23"/>
      <c r="FPL4" s="23"/>
      <c r="FPM4" s="23"/>
      <c r="FPN4" s="23"/>
      <c r="FPO4" s="23"/>
      <c r="FPP4" s="23"/>
      <c r="FPQ4" s="23"/>
      <c r="FPR4" s="23"/>
      <c r="FPS4" s="23"/>
      <c r="FPT4" s="23"/>
      <c r="FPU4" s="23"/>
      <c r="FPV4" s="23"/>
      <c r="FPW4" s="23"/>
      <c r="FPX4" s="23"/>
      <c r="FPY4" s="23"/>
      <c r="FPZ4" s="23"/>
      <c r="FQA4" s="23"/>
      <c r="FQB4" s="23"/>
      <c r="FQC4" s="23"/>
      <c r="FQD4" s="23"/>
      <c r="FQE4" s="23"/>
      <c r="FQF4" s="23"/>
      <c r="FQG4" s="23"/>
      <c r="FQH4" s="23"/>
      <c r="FQI4" s="23"/>
      <c r="FQJ4" s="23"/>
      <c r="FQK4" s="23"/>
      <c r="FQL4" s="24"/>
      <c r="FQO4" s="25"/>
      <c r="FQP4" s="26"/>
      <c r="FQR4" s="18"/>
      <c r="FQS4" s="19"/>
      <c r="FQT4" s="19"/>
      <c r="FQU4" s="19"/>
      <c r="FQV4" s="19"/>
      <c r="FQW4" s="19"/>
      <c r="FQX4" s="19"/>
      <c r="FQY4" s="19"/>
      <c r="FQZ4" s="19"/>
      <c r="FRA4" s="19"/>
      <c r="FRB4" s="19"/>
      <c r="FRC4" s="20"/>
      <c r="FRD4" s="19"/>
      <c r="FRE4" s="19"/>
      <c r="FRF4" s="19"/>
      <c r="FRG4" s="21"/>
      <c r="FRH4" s="22"/>
      <c r="FRI4" s="21"/>
      <c r="FRJ4" s="20"/>
      <c r="FRK4" s="23"/>
      <c r="FRL4" s="23"/>
      <c r="FRM4" s="23"/>
      <c r="FRN4" s="23"/>
      <c r="FRO4" s="23"/>
      <c r="FRP4" s="23"/>
      <c r="FRQ4" s="23"/>
      <c r="FRR4" s="23"/>
      <c r="FRS4" s="23"/>
      <c r="FRT4" s="23"/>
      <c r="FRU4" s="23"/>
      <c r="FRV4" s="23"/>
      <c r="FRW4" s="23"/>
      <c r="FRX4" s="23"/>
      <c r="FRY4" s="23"/>
      <c r="FRZ4" s="23"/>
      <c r="FSA4" s="23"/>
      <c r="FSB4" s="23"/>
      <c r="FSC4" s="23"/>
      <c r="FSD4" s="23"/>
      <c r="FSE4" s="23"/>
      <c r="FSF4" s="23"/>
      <c r="FSG4" s="23"/>
      <c r="FSH4" s="23"/>
      <c r="FSI4" s="23"/>
      <c r="FSJ4" s="23"/>
      <c r="FSK4" s="23"/>
      <c r="FSL4" s="23"/>
      <c r="FSM4" s="23"/>
      <c r="FSN4" s="23"/>
      <c r="FSO4" s="23"/>
      <c r="FSP4" s="23"/>
      <c r="FSQ4" s="23"/>
      <c r="FSR4" s="23"/>
      <c r="FSS4" s="23"/>
      <c r="FST4" s="23"/>
      <c r="FSU4" s="24"/>
      <c r="FSX4" s="25"/>
      <c r="FSY4" s="26"/>
      <c r="FTA4" s="18"/>
      <c r="FTB4" s="19"/>
      <c r="FTC4" s="19"/>
      <c r="FTD4" s="19"/>
      <c r="FTE4" s="19"/>
      <c r="FTF4" s="19"/>
      <c r="FTG4" s="19"/>
      <c r="FTH4" s="19"/>
      <c r="FTI4" s="19"/>
      <c r="FTJ4" s="19"/>
      <c r="FTK4" s="19"/>
      <c r="FTL4" s="20"/>
      <c r="FTM4" s="19"/>
      <c r="FTN4" s="19"/>
      <c r="FTO4" s="19"/>
      <c r="FTP4" s="21"/>
      <c r="FTQ4" s="22"/>
      <c r="FTR4" s="21"/>
      <c r="FTS4" s="20"/>
      <c r="FTT4" s="23"/>
      <c r="FTU4" s="23"/>
      <c r="FTV4" s="23"/>
      <c r="FTW4" s="23"/>
      <c r="FTX4" s="23"/>
      <c r="FTY4" s="23"/>
      <c r="FTZ4" s="23"/>
      <c r="FUA4" s="23"/>
      <c r="FUB4" s="23"/>
      <c r="FUC4" s="23"/>
      <c r="FUD4" s="23"/>
      <c r="FUE4" s="23"/>
      <c r="FUF4" s="23"/>
      <c r="FUG4" s="23"/>
      <c r="FUH4" s="23"/>
      <c r="FUI4" s="23"/>
      <c r="FUJ4" s="23"/>
      <c r="FUK4" s="23"/>
      <c r="FUL4" s="23"/>
      <c r="FUM4" s="23"/>
      <c r="FUN4" s="23"/>
      <c r="FUO4" s="23"/>
      <c r="FUP4" s="23"/>
      <c r="FUQ4" s="23"/>
      <c r="FUR4" s="23"/>
      <c r="FUS4" s="23"/>
      <c r="FUT4" s="23"/>
      <c r="FUU4" s="23"/>
      <c r="FUV4" s="23"/>
      <c r="FUW4" s="23"/>
      <c r="FUX4" s="23"/>
      <c r="FUY4" s="23"/>
      <c r="FUZ4" s="23"/>
      <c r="FVA4" s="23"/>
      <c r="FVB4" s="23"/>
      <c r="FVC4" s="23"/>
      <c r="FVD4" s="24"/>
      <c r="FVG4" s="25"/>
      <c r="FVH4" s="26"/>
      <c r="FVJ4" s="18"/>
      <c r="FVK4" s="19"/>
      <c r="FVL4" s="19"/>
      <c r="FVM4" s="19"/>
      <c r="FVN4" s="19"/>
      <c r="FVO4" s="19"/>
      <c r="FVP4" s="19"/>
      <c r="FVQ4" s="19"/>
      <c r="FVR4" s="19"/>
      <c r="FVS4" s="19"/>
      <c r="FVT4" s="19"/>
      <c r="FVU4" s="20"/>
      <c r="FVV4" s="19"/>
      <c r="FVW4" s="19"/>
      <c r="FVX4" s="19"/>
      <c r="FVY4" s="21"/>
      <c r="FVZ4" s="22"/>
      <c r="FWA4" s="21"/>
      <c r="FWB4" s="20"/>
      <c r="FWC4" s="23"/>
      <c r="FWD4" s="23"/>
      <c r="FWE4" s="23"/>
      <c r="FWF4" s="23"/>
      <c r="FWG4" s="23"/>
      <c r="FWH4" s="23"/>
      <c r="FWI4" s="23"/>
      <c r="FWJ4" s="23"/>
      <c r="FWK4" s="23"/>
      <c r="FWL4" s="23"/>
      <c r="FWM4" s="23"/>
      <c r="FWN4" s="23"/>
      <c r="FWO4" s="23"/>
      <c r="FWP4" s="23"/>
      <c r="FWQ4" s="23"/>
      <c r="FWR4" s="23"/>
      <c r="FWS4" s="23"/>
      <c r="FWT4" s="23"/>
      <c r="FWU4" s="23"/>
      <c r="FWV4" s="23"/>
      <c r="FWW4" s="23"/>
      <c r="FWX4" s="23"/>
      <c r="FWY4" s="23"/>
      <c r="FWZ4" s="23"/>
      <c r="FXA4" s="23"/>
      <c r="FXB4" s="23"/>
      <c r="FXC4" s="23"/>
      <c r="FXD4" s="23"/>
      <c r="FXE4" s="23"/>
      <c r="FXF4" s="23"/>
      <c r="FXG4" s="23"/>
      <c r="FXH4" s="23"/>
      <c r="FXI4" s="23"/>
      <c r="FXJ4" s="23"/>
      <c r="FXK4" s="23"/>
      <c r="FXL4" s="23"/>
      <c r="FXM4" s="24"/>
      <c r="FXP4" s="25"/>
      <c r="FXQ4" s="26"/>
      <c r="FXS4" s="18"/>
      <c r="FXT4" s="19"/>
      <c r="FXU4" s="19"/>
      <c r="FXV4" s="19"/>
      <c r="FXW4" s="19"/>
      <c r="FXX4" s="19"/>
      <c r="FXY4" s="19"/>
      <c r="FXZ4" s="19"/>
      <c r="FYA4" s="19"/>
      <c r="FYB4" s="19"/>
      <c r="FYC4" s="19"/>
      <c r="FYD4" s="20"/>
      <c r="FYE4" s="19"/>
      <c r="FYF4" s="19"/>
      <c r="FYG4" s="19"/>
      <c r="FYH4" s="21"/>
      <c r="FYI4" s="22"/>
      <c r="FYJ4" s="21"/>
      <c r="FYK4" s="20"/>
      <c r="FYL4" s="23"/>
      <c r="FYM4" s="23"/>
      <c r="FYN4" s="23"/>
      <c r="FYO4" s="23"/>
      <c r="FYP4" s="23"/>
      <c r="FYQ4" s="23"/>
      <c r="FYR4" s="23"/>
      <c r="FYS4" s="23"/>
      <c r="FYT4" s="23"/>
      <c r="FYU4" s="23"/>
      <c r="FYV4" s="23"/>
      <c r="FYW4" s="23"/>
      <c r="FYX4" s="23"/>
      <c r="FYY4" s="23"/>
      <c r="FYZ4" s="23"/>
      <c r="FZA4" s="23"/>
      <c r="FZB4" s="23"/>
      <c r="FZC4" s="23"/>
      <c r="FZD4" s="23"/>
      <c r="FZE4" s="23"/>
      <c r="FZF4" s="23"/>
      <c r="FZG4" s="23"/>
      <c r="FZH4" s="23"/>
      <c r="FZI4" s="23"/>
      <c r="FZJ4" s="23"/>
      <c r="FZK4" s="23"/>
      <c r="FZL4" s="23"/>
      <c r="FZM4" s="23"/>
      <c r="FZN4" s="23"/>
      <c r="FZO4" s="23"/>
      <c r="FZP4" s="23"/>
      <c r="FZQ4" s="23"/>
      <c r="FZR4" s="23"/>
      <c r="FZS4" s="23"/>
      <c r="FZT4" s="23"/>
      <c r="FZU4" s="23"/>
      <c r="FZV4" s="24"/>
      <c r="FZY4" s="25"/>
      <c r="FZZ4" s="26"/>
      <c r="GAB4" s="18"/>
      <c r="GAC4" s="19"/>
      <c r="GAD4" s="19"/>
      <c r="GAE4" s="19"/>
      <c r="GAF4" s="19"/>
      <c r="GAG4" s="19"/>
      <c r="GAH4" s="19"/>
      <c r="GAI4" s="19"/>
      <c r="GAJ4" s="19"/>
      <c r="GAK4" s="19"/>
      <c r="GAL4" s="19"/>
      <c r="GAM4" s="20"/>
      <c r="GAN4" s="19"/>
      <c r="GAO4" s="19"/>
      <c r="GAP4" s="19"/>
      <c r="GAQ4" s="21"/>
      <c r="GAR4" s="22"/>
      <c r="GAS4" s="21"/>
      <c r="GAT4" s="20"/>
      <c r="GAU4" s="23"/>
      <c r="GAV4" s="23"/>
      <c r="GAW4" s="23"/>
      <c r="GAX4" s="23"/>
      <c r="GAY4" s="23"/>
      <c r="GAZ4" s="23"/>
      <c r="GBA4" s="23"/>
      <c r="GBB4" s="23"/>
      <c r="GBC4" s="23"/>
      <c r="GBD4" s="23"/>
      <c r="GBE4" s="23"/>
      <c r="GBF4" s="23"/>
      <c r="GBG4" s="23"/>
      <c r="GBH4" s="23"/>
      <c r="GBI4" s="23"/>
      <c r="GBJ4" s="23"/>
      <c r="GBK4" s="23"/>
      <c r="GBL4" s="23"/>
      <c r="GBM4" s="23"/>
      <c r="GBN4" s="23"/>
      <c r="GBO4" s="23"/>
      <c r="GBP4" s="23"/>
      <c r="GBQ4" s="23"/>
      <c r="GBR4" s="23"/>
      <c r="GBS4" s="23"/>
      <c r="GBT4" s="23"/>
      <c r="GBU4" s="23"/>
      <c r="GBV4" s="23"/>
      <c r="GBW4" s="23"/>
      <c r="GBX4" s="23"/>
      <c r="GBY4" s="23"/>
      <c r="GBZ4" s="23"/>
      <c r="GCA4" s="23"/>
      <c r="GCB4" s="23"/>
      <c r="GCC4" s="23"/>
      <c r="GCD4" s="23"/>
      <c r="GCE4" s="24"/>
      <c r="GCH4" s="25"/>
      <c r="GCI4" s="26"/>
      <c r="GCK4" s="18"/>
      <c r="GCL4" s="19"/>
      <c r="GCM4" s="19"/>
      <c r="GCN4" s="19"/>
      <c r="GCO4" s="19"/>
      <c r="GCP4" s="19"/>
      <c r="GCQ4" s="19"/>
      <c r="GCR4" s="19"/>
      <c r="GCS4" s="19"/>
      <c r="GCT4" s="19"/>
      <c r="GCU4" s="19"/>
      <c r="GCV4" s="20"/>
      <c r="GCW4" s="19"/>
      <c r="GCX4" s="19"/>
      <c r="GCY4" s="19"/>
      <c r="GCZ4" s="21"/>
      <c r="GDA4" s="22"/>
      <c r="GDB4" s="21"/>
      <c r="GDC4" s="20"/>
      <c r="GDD4" s="23"/>
      <c r="GDE4" s="23"/>
      <c r="GDF4" s="23"/>
      <c r="GDG4" s="23"/>
      <c r="GDH4" s="23"/>
      <c r="GDI4" s="23"/>
      <c r="GDJ4" s="23"/>
      <c r="GDK4" s="23"/>
      <c r="GDL4" s="23"/>
      <c r="GDM4" s="23"/>
      <c r="GDN4" s="23"/>
      <c r="GDO4" s="23"/>
      <c r="GDP4" s="23"/>
      <c r="GDQ4" s="23"/>
      <c r="GDR4" s="23"/>
      <c r="GDS4" s="23"/>
      <c r="GDT4" s="23"/>
      <c r="GDU4" s="23"/>
      <c r="GDV4" s="23"/>
      <c r="GDW4" s="23"/>
      <c r="GDX4" s="23"/>
      <c r="GDY4" s="23"/>
      <c r="GDZ4" s="23"/>
      <c r="GEA4" s="23"/>
      <c r="GEB4" s="23"/>
      <c r="GEC4" s="23"/>
      <c r="GED4" s="23"/>
      <c r="GEE4" s="23"/>
      <c r="GEF4" s="23"/>
      <c r="GEG4" s="23"/>
      <c r="GEH4" s="23"/>
      <c r="GEI4" s="23"/>
      <c r="GEJ4" s="23"/>
      <c r="GEK4" s="23"/>
      <c r="GEL4" s="23"/>
      <c r="GEM4" s="23"/>
      <c r="GEN4" s="24"/>
      <c r="GEQ4" s="25"/>
      <c r="GER4" s="26"/>
      <c r="GET4" s="18"/>
      <c r="GEU4" s="19"/>
      <c r="GEV4" s="19"/>
      <c r="GEW4" s="19"/>
      <c r="GEX4" s="19"/>
      <c r="GEY4" s="19"/>
      <c r="GEZ4" s="19"/>
      <c r="GFA4" s="19"/>
      <c r="GFB4" s="19"/>
      <c r="GFC4" s="19"/>
      <c r="GFD4" s="19"/>
      <c r="GFE4" s="20"/>
      <c r="GFF4" s="19"/>
      <c r="GFG4" s="19"/>
      <c r="GFH4" s="19"/>
      <c r="GFI4" s="21"/>
      <c r="GFJ4" s="22"/>
      <c r="GFK4" s="21"/>
      <c r="GFL4" s="20"/>
      <c r="GFM4" s="23"/>
      <c r="GFN4" s="23"/>
      <c r="GFO4" s="23"/>
      <c r="GFP4" s="23"/>
      <c r="GFQ4" s="23"/>
      <c r="GFR4" s="23"/>
      <c r="GFS4" s="23"/>
      <c r="GFT4" s="23"/>
      <c r="GFU4" s="23"/>
      <c r="GFV4" s="23"/>
      <c r="GFW4" s="23"/>
      <c r="GFX4" s="23"/>
      <c r="GFY4" s="23"/>
      <c r="GFZ4" s="23"/>
      <c r="GGA4" s="23"/>
      <c r="GGB4" s="23"/>
      <c r="GGC4" s="23"/>
      <c r="GGD4" s="23"/>
      <c r="GGE4" s="23"/>
      <c r="GGF4" s="23"/>
      <c r="GGG4" s="23"/>
      <c r="GGH4" s="23"/>
      <c r="GGI4" s="23"/>
      <c r="GGJ4" s="23"/>
      <c r="GGK4" s="23"/>
      <c r="GGL4" s="23"/>
      <c r="GGM4" s="23"/>
      <c r="GGN4" s="23"/>
      <c r="GGO4" s="23"/>
      <c r="GGP4" s="23"/>
      <c r="GGQ4" s="23"/>
      <c r="GGR4" s="23"/>
      <c r="GGS4" s="23"/>
      <c r="GGT4" s="23"/>
      <c r="GGU4" s="23"/>
      <c r="GGV4" s="23"/>
      <c r="GGW4" s="24"/>
      <c r="GGZ4" s="25"/>
      <c r="GHA4" s="26"/>
      <c r="GHC4" s="18"/>
      <c r="GHD4" s="19"/>
      <c r="GHE4" s="19"/>
      <c r="GHF4" s="19"/>
      <c r="GHG4" s="19"/>
      <c r="GHH4" s="19"/>
      <c r="GHI4" s="19"/>
      <c r="GHJ4" s="19"/>
      <c r="GHK4" s="19"/>
      <c r="GHL4" s="19"/>
      <c r="GHM4" s="19"/>
      <c r="GHN4" s="20"/>
      <c r="GHO4" s="19"/>
      <c r="GHP4" s="19"/>
      <c r="GHQ4" s="19"/>
      <c r="GHR4" s="21"/>
      <c r="GHS4" s="22"/>
      <c r="GHT4" s="21"/>
      <c r="GHU4" s="20"/>
      <c r="GHV4" s="23"/>
      <c r="GHW4" s="23"/>
      <c r="GHX4" s="23"/>
      <c r="GHY4" s="23"/>
      <c r="GHZ4" s="23"/>
      <c r="GIA4" s="23"/>
      <c r="GIB4" s="23"/>
      <c r="GIC4" s="23"/>
      <c r="GID4" s="23"/>
      <c r="GIE4" s="23"/>
      <c r="GIF4" s="23"/>
      <c r="GIG4" s="23"/>
      <c r="GIH4" s="23"/>
      <c r="GII4" s="23"/>
      <c r="GIJ4" s="23"/>
      <c r="GIK4" s="23"/>
      <c r="GIL4" s="23"/>
      <c r="GIM4" s="23"/>
      <c r="GIN4" s="23"/>
      <c r="GIO4" s="23"/>
      <c r="GIP4" s="23"/>
      <c r="GIQ4" s="23"/>
      <c r="GIR4" s="23"/>
      <c r="GIS4" s="23"/>
      <c r="GIT4" s="23"/>
      <c r="GIU4" s="23"/>
      <c r="GIV4" s="23"/>
      <c r="GIW4" s="23"/>
      <c r="GIX4" s="23"/>
      <c r="GIY4" s="23"/>
      <c r="GIZ4" s="23"/>
      <c r="GJA4" s="23"/>
      <c r="GJB4" s="23"/>
      <c r="GJC4" s="23"/>
      <c r="GJD4" s="23"/>
      <c r="GJE4" s="23"/>
      <c r="GJF4" s="24"/>
      <c r="GJI4" s="25"/>
      <c r="GJJ4" s="26"/>
      <c r="GJL4" s="18"/>
      <c r="GJM4" s="19"/>
      <c r="GJN4" s="19"/>
      <c r="GJO4" s="19"/>
      <c r="GJP4" s="19"/>
      <c r="GJQ4" s="19"/>
      <c r="GJR4" s="19"/>
      <c r="GJS4" s="19"/>
      <c r="GJT4" s="19"/>
      <c r="GJU4" s="19"/>
      <c r="GJV4" s="19"/>
      <c r="GJW4" s="20"/>
      <c r="GJX4" s="19"/>
      <c r="GJY4" s="19"/>
      <c r="GJZ4" s="19"/>
      <c r="GKA4" s="21"/>
      <c r="GKB4" s="22"/>
      <c r="GKC4" s="21"/>
      <c r="GKD4" s="20"/>
      <c r="GKE4" s="23"/>
      <c r="GKF4" s="23"/>
      <c r="GKG4" s="23"/>
      <c r="GKH4" s="23"/>
      <c r="GKI4" s="23"/>
      <c r="GKJ4" s="23"/>
      <c r="GKK4" s="23"/>
      <c r="GKL4" s="23"/>
      <c r="GKM4" s="23"/>
      <c r="GKN4" s="23"/>
      <c r="GKO4" s="23"/>
      <c r="GKP4" s="23"/>
      <c r="GKQ4" s="23"/>
      <c r="GKR4" s="23"/>
      <c r="GKS4" s="23"/>
      <c r="GKT4" s="23"/>
      <c r="GKU4" s="23"/>
      <c r="GKV4" s="23"/>
      <c r="GKW4" s="23"/>
      <c r="GKX4" s="23"/>
      <c r="GKY4" s="23"/>
      <c r="GKZ4" s="23"/>
      <c r="GLA4" s="23"/>
      <c r="GLB4" s="23"/>
      <c r="GLC4" s="23"/>
      <c r="GLD4" s="23"/>
      <c r="GLE4" s="23"/>
      <c r="GLF4" s="23"/>
      <c r="GLG4" s="23"/>
      <c r="GLH4" s="23"/>
      <c r="GLI4" s="23"/>
      <c r="GLJ4" s="23"/>
      <c r="GLK4" s="23"/>
      <c r="GLL4" s="23"/>
      <c r="GLM4" s="23"/>
      <c r="GLN4" s="23"/>
      <c r="GLO4" s="24"/>
      <c r="GLR4" s="25"/>
      <c r="GLS4" s="26"/>
      <c r="GLU4" s="18"/>
      <c r="GLV4" s="19"/>
      <c r="GLW4" s="19"/>
      <c r="GLX4" s="19"/>
      <c r="GLY4" s="19"/>
      <c r="GLZ4" s="19"/>
      <c r="GMA4" s="19"/>
      <c r="GMB4" s="19"/>
      <c r="GMC4" s="19"/>
      <c r="GMD4" s="19"/>
      <c r="GME4" s="19"/>
      <c r="GMF4" s="20"/>
      <c r="GMG4" s="19"/>
      <c r="GMH4" s="19"/>
      <c r="GMI4" s="19"/>
      <c r="GMJ4" s="21"/>
      <c r="GMK4" s="22"/>
      <c r="GML4" s="21"/>
      <c r="GMM4" s="20"/>
      <c r="GMN4" s="23"/>
      <c r="GMO4" s="23"/>
      <c r="GMP4" s="23"/>
      <c r="GMQ4" s="23"/>
      <c r="GMR4" s="23"/>
      <c r="GMS4" s="23"/>
      <c r="GMT4" s="23"/>
      <c r="GMU4" s="23"/>
      <c r="GMV4" s="23"/>
      <c r="GMW4" s="23"/>
      <c r="GMX4" s="23"/>
      <c r="GMY4" s="23"/>
      <c r="GMZ4" s="23"/>
      <c r="GNA4" s="23"/>
      <c r="GNB4" s="23"/>
      <c r="GNC4" s="23"/>
      <c r="GND4" s="23"/>
      <c r="GNE4" s="23"/>
      <c r="GNF4" s="23"/>
      <c r="GNG4" s="23"/>
      <c r="GNH4" s="23"/>
      <c r="GNI4" s="23"/>
      <c r="GNJ4" s="23"/>
      <c r="GNK4" s="23"/>
      <c r="GNL4" s="23"/>
      <c r="GNM4" s="23"/>
      <c r="GNN4" s="23"/>
      <c r="GNO4" s="23"/>
      <c r="GNP4" s="23"/>
      <c r="GNQ4" s="23"/>
      <c r="GNR4" s="23"/>
      <c r="GNS4" s="23"/>
      <c r="GNT4" s="23"/>
      <c r="GNU4" s="23"/>
      <c r="GNV4" s="23"/>
      <c r="GNW4" s="23"/>
      <c r="GNX4" s="24"/>
      <c r="GOA4" s="25"/>
      <c r="GOB4" s="26"/>
      <c r="GOD4" s="18"/>
      <c r="GOE4" s="19"/>
      <c r="GOF4" s="19"/>
      <c r="GOG4" s="19"/>
      <c r="GOH4" s="19"/>
      <c r="GOI4" s="19"/>
      <c r="GOJ4" s="19"/>
      <c r="GOK4" s="19"/>
      <c r="GOL4" s="19"/>
      <c r="GOM4" s="19"/>
      <c r="GON4" s="19"/>
      <c r="GOO4" s="20"/>
      <c r="GOP4" s="19"/>
      <c r="GOQ4" s="19"/>
      <c r="GOR4" s="19"/>
      <c r="GOS4" s="21"/>
      <c r="GOT4" s="22"/>
      <c r="GOU4" s="21"/>
      <c r="GOV4" s="20"/>
      <c r="GOW4" s="23"/>
      <c r="GOX4" s="23"/>
      <c r="GOY4" s="23"/>
      <c r="GOZ4" s="23"/>
      <c r="GPA4" s="23"/>
      <c r="GPB4" s="23"/>
      <c r="GPC4" s="23"/>
      <c r="GPD4" s="23"/>
      <c r="GPE4" s="23"/>
      <c r="GPF4" s="23"/>
      <c r="GPG4" s="23"/>
      <c r="GPH4" s="23"/>
      <c r="GPI4" s="23"/>
      <c r="GPJ4" s="23"/>
      <c r="GPK4" s="23"/>
      <c r="GPL4" s="23"/>
      <c r="GPM4" s="23"/>
      <c r="GPN4" s="23"/>
      <c r="GPO4" s="23"/>
      <c r="GPP4" s="23"/>
      <c r="GPQ4" s="23"/>
      <c r="GPR4" s="23"/>
      <c r="GPS4" s="23"/>
      <c r="GPT4" s="23"/>
      <c r="GPU4" s="23"/>
      <c r="GPV4" s="23"/>
      <c r="GPW4" s="23"/>
      <c r="GPX4" s="23"/>
      <c r="GPY4" s="23"/>
      <c r="GPZ4" s="23"/>
      <c r="GQA4" s="23"/>
      <c r="GQB4" s="23"/>
      <c r="GQC4" s="23"/>
      <c r="GQD4" s="23"/>
      <c r="GQE4" s="23"/>
      <c r="GQF4" s="23"/>
      <c r="GQG4" s="24"/>
      <c r="GQJ4" s="25"/>
      <c r="GQK4" s="26"/>
      <c r="GQM4" s="18"/>
      <c r="GQN4" s="19"/>
      <c r="GQO4" s="19"/>
      <c r="GQP4" s="19"/>
      <c r="GQQ4" s="19"/>
      <c r="GQR4" s="19"/>
      <c r="GQS4" s="19"/>
      <c r="GQT4" s="19"/>
      <c r="GQU4" s="19"/>
      <c r="GQV4" s="19"/>
      <c r="GQW4" s="19"/>
      <c r="GQX4" s="20"/>
      <c r="GQY4" s="19"/>
      <c r="GQZ4" s="19"/>
      <c r="GRA4" s="19"/>
      <c r="GRB4" s="21"/>
      <c r="GRC4" s="22"/>
      <c r="GRD4" s="21"/>
      <c r="GRE4" s="20"/>
      <c r="GRF4" s="23"/>
      <c r="GRG4" s="23"/>
      <c r="GRH4" s="23"/>
      <c r="GRI4" s="23"/>
      <c r="GRJ4" s="23"/>
      <c r="GRK4" s="23"/>
      <c r="GRL4" s="23"/>
      <c r="GRM4" s="23"/>
      <c r="GRN4" s="23"/>
      <c r="GRO4" s="23"/>
      <c r="GRP4" s="23"/>
      <c r="GRQ4" s="23"/>
      <c r="GRR4" s="23"/>
      <c r="GRS4" s="23"/>
      <c r="GRT4" s="23"/>
      <c r="GRU4" s="23"/>
      <c r="GRV4" s="23"/>
      <c r="GRW4" s="23"/>
      <c r="GRX4" s="23"/>
      <c r="GRY4" s="23"/>
      <c r="GRZ4" s="23"/>
      <c r="GSA4" s="23"/>
      <c r="GSB4" s="23"/>
      <c r="GSC4" s="23"/>
      <c r="GSD4" s="23"/>
      <c r="GSE4" s="23"/>
      <c r="GSF4" s="23"/>
      <c r="GSG4" s="23"/>
      <c r="GSH4" s="23"/>
      <c r="GSI4" s="23"/>
      <c r="GSJ4" s="23"/>
      <c r="GSK4" s="23"/>
      <c r="GSL4" s="23"/>
      <c r="GSM4" s="23"/>
      <c r="GSN4" s="23"/>
      <c r="GSO4" s="23"/>
      <c r="GSP4" s="24"/>
      <c r="GSS4" s="25"/>
      <c r="GST4" s="26"/>
      <c r="GSV4" s="18"/>
      <c r="GSW4" s="19"/>
      <c r="GSX4" s="19"/>
      <c r="GSY4" s="19"/>
      <c r="GSZ4" s="19"/>
      <c r="GTA4" s="19"/>
      <c r="GTB4" s="19"/>
      <c r="GTC4" s="19"/>
      <c r="GTD4" s="19"/>
      <c r="GTE4" s="19"/>
      <c r="GTF4" s="19"/>
      <c r="GTG4" s="20"/>
      <c r="GTH4" s="19"/>
      <c r="GTI4" s="19"/>
      <c r="GTJ4" s="19"/>
      <c r="GTK4" s="21"/>
      <c r="GTL4" s="22"/>
      <c r="GTM4" s="21"/>
      <c r="GTN4" s="20"/>
      <c r="GTO4" s="23"/>
      <c r="GTP4" s="23"/>
      <c r="GTQ4" s="23"/>
      <c r="GTR4" s="23"/>
      <c r="GTS4" s="23"/>
      <c r="GTT4" s="23"/>
      <c r="GTU4" s="23"/>
      <c r="GTV4" s="23"/>
      <c r="GTW4" s="23"/>
      <c r="GTX4" s="23"/>
      <c r="GTY4" s="23"/>
      <c r="GTZ4" s="23"/>
      <c r="GUA4" s="23"/>
      <c r="GUB4" s="23"/>
      <c r="GUC4" s="23"/>
      <c r="GUD4" s="23"/>
      <c r="GUE4" s="23"/>
      <c r="GUF4" s="23"/>
      <c r="GUG4" s="23"/>
      <c r="GUH4" s="23"/>
      <c r="GUI4" s="23"/>
      <c r="GUJ4" s="23"/>
      <c r="GUK4" s="23"/>
      <c r="GUL4" s="23"/>
      <c r="GUM4" s="23"/>
      <c r="GUN4" s="23"/>
      <c r="GUO4" s="23"/>
      <c r="GUP4" s="23"/>
      <c r="GUQ4" s="23"/>
      <c r="GUR4" s="23"/>
      <c r="GUS4" s="23"/>
      <c r="GUT4" s="23"/>
      <c r="GUU4" s="23"/>
      <c r="GUV4" s="23"/>
      <c r="GUW4" s="23"/>
      <c r="GUX4" s="23"/>
      <c r="GUY4" s="24"/>
      <c r="GVB4" s="25"/>
      <c r="GVC4" s="26"/>
      <c r="GVE4" s="18"/>
      <c r="GVF4" s="19"/>
      <c r="GVG4" s="19"/>
      <c r="GVH4" s="19"/>
      <c r="GVI4" s="19"/>
      <c r="GVJ4" s="19"/>
      <c r="GVK4" s="19"/>
      <c r="GVL4" s="19"/>
      <c r="GVM4" s="19"/>
      <c r="GVN4" s="19"/>
      <c r="GVO4" s="19"/>
      <c r="GVP4" s="20"/>
      <c r="GVQ4" s="19"/>
      <c r="GVR4" s="19"/>
      <c r="GVS4" s="19"/>
      <c r="GVT4" s="21"/>
      <c r="GVU4" s="22"/>
      <c r="GVV4" s="21"/>
      <c r="GVW4" s="20"/>
      <c r="GVX4" s="23"/>
      <c r="GVY4" s="23"/>
      <c r="GVZ4" s="23"/>
      <c r="GWA4" s="23"/>
      <c r="GWB4" s="23"/>
      <c r="GWC4" s="23"/>
      <c r="GWD4" s="23"/>
      <c r="GWE4" s="23"/>
      <c r="GWF4" s="23"/>
      <c r="GWG4" s="23"/>
      <c r="GWH4" s="23"/>
      <c r="GWI4" s="23"/>
      <c r="GWJ4" s="23"/>
      <c r="GWK4" s="23"/>
      <c r="GWL4" s="23"/>
      <c r="GWM4" s="23"/>
      <c r="GWN4" s="23"/>
      <c r="GWO4" s="23"/>
      <c r="GWP4" s="23"/>
      <c r="GWQ4" s="23"/>
      <c r="GWR4" s="23"/>
      <c r="GWS4" s="23"/>
      <c r="GWT4" s="23"/>
      <c r="GWU4" s="23"/>
      <c r="GWV4" s="23"/>
      <c r="GWW4" s="23"/>
      <c r="GWX4" s="23"/>
      <c r="GWY4" s="23"/>
      <c r="GWZ4" s="23"/>
      <c r="GXA4" s="23"/>
      <c r="GXB4" s="23"/>
      <c r="GXC4" s="23"/>
      <c r="GXD4" s="23"/>
      <c r="GXE4" s="23"/>
      <c r="GXF4" s="23"/>
      <c r="GXG4" s="23"/>
      <c r="GXH4" s="24"/>
      <c r="GXK4" s="25"/>
      <c r="GXL4" s="26"/>
      <c r="GXN4" s="18"/>
      <c r="GXO4" s="19"/>
      <c r="GXP4" s="19"/>
      <c r="GXQ4" s="19"/>
      <c r="GXR4" s="19"/>
      <c r="GXS4" s="19"/>
      <c r="GXT4" s="19"/>
      <c r="GXU4" s="19"/>
      <c r="GXV4" s="19"/>
      <c r="GXW4" s="19"/>
      <c r="GXX4" s="19"/>
      <c r="GXY4" s="20"/>
      <c r="GXZ4" s="19"/>
      <c r="GYA4" s="19"/>
      <c r="GYB4" s="19"/>
      <c r="GYC4" s="21"/>
      <c r="GYD4" s="22"/>
      <c r="GYE4" s="21"/>
      <c r="GYF4" s="20"/>
      <c r="GYG4" s="23"/>
      <c r="GYH4" s="23"/>
      <c r="GYI4" s="23"/>
      <c r="GYJ4" s="23"/>
      <c r="GYK4" s="23"/>
      <c r="GYL4" s="23"/>
      <c r="GYM4" s="23"/>
      <c r="GYN4" s="23"/>
      <c r="GYO4" s="23"/>
      <c r="GYP4" s="23"/>
      <c r="GYQ4" s="23"/>
      <c r="GYR4" s="23"/>
      <c r="GYS4" s="23"/>
      <c r="GYT4" s="23"/>
      <c r="GYU4" s="23"/>
      <c r="GYV4" s="23"/>
      <c r="GYW4" s="23"/>
      <c r="GYX4" s="23"/>
      <c r="GYY4" s="23"/>
      <c r="GYZ4" s="23"/>
      <c r="GZA4" s="23"/>
      <c r="GZB4" s="23"/>
      <c r="GZC4" s="23"/>
      <c r="GZD4" s="23"/>
      <c r="GZE4" s="23"/>
      <c r="GZF4" s="23"/>
      <c r="GZG4" s="23"/>
      <c r="GZH4" s="23"/>
      <c r="GZI4" s="23"/>
      <c r="GZJ4" s="23"/>
      <c r="GZK4" s="23"/>
      <c r="GZL4" s="23"/>
      <c r="GZM4" s="23"/>
      <c r="GZN4" s="23"/>
      <c r="GZO4" s="23"/>
      <c r="GZP4" s="23"/>
      <c r="GZQ4" s="24"/>
      <c r="GZT4" s="25"/>
      <c r="GZU4" s="26"/>
      <c r="GZW4" s="18"/>
      <c r="GZX4" s="19"/>
      <c r="GZY4" s="19"/>
      <c r="GZZ4" s="19"/>
      <c r="HAA4" s="19"/>
      <c r="HAB4" s="19"/>
      <c r="HAC4" s="19"/>
      <c r="HAD4" s="19"/>
      <c r="HAE4" s="19"/>
      <c r="HAF4" s="19"/>
      <c r="HAG4" s="19"/>
      <c r="HAH4" s="20"/>
      <c r="HAI4" s="19"/>
      <c r="HAJ4" s="19"/>
      <c r="HAK4" s="19"/>
      <c r="HAL4" s="21"/>
      <c r="HAM4" s="22"/>
      <c r="HAN4" s="21"/>
      <c r="HAO4" s="20"/>
      <c r="HAP4" s="23"/>
      <c r="HAQ4" s="23"/>
      <c r="HAR4" s="23"/>
      <c r="HAS4" s="23"/>
      <c r="HAT4" s="23"/>
      <c r="HAU4" s="23"/>
      <c r="HAV4" s="23"/>
      <c r="HAW4" s="23"/>
      <c r="HAX4" s="23"/>
      <c r="HAY4" s="23"/>
      <c r="HAZ4" s="23"/>
      <c r="HBA4" s="23"/>
      <c r="HBB4" s="23"/>
      <c r="HBC4" s="23"/>
      <c r="HBD4" s="23"/>
      <c r="HBE4" s="23"/>
      <c r="HBF4" s="23"/>
      <c r="HBG4" s="23"/>
      <c r="HBH4" s="23"/>
      <c r="HBI4" s="23"/>
      <c r="HBJ4" s="23"/>
      <c r="HBK4" s="23"/>
      <c r="HBL4" s="23"/>
      <c r="HBM4" s="23"/>
      <c r="HBN4" s="23"/>
      <c r="HBO4" s="23"/>
      <c r="HBP4" s="23"/>
      <c r="HBQ4" s="23"/>
      <c r="HBR4" s="23"/>
      <c r="HBS4" s="23"/>
      <c r="HBT4" s="23"/>
      <c r="HBU4" s="23"/>
      <c r="HBV4" s="23"/>
      <c r="HBW4" s="23"/>
      <c r="HBX4" s="23"/>
      <c r="HBY4" s="23"/>
      <c r="HBZ4" s="24"/>
      <c r="HCC4" s="25"/>
      <c r="HCD4" s="26"/>
      <c r="HCF4" s="18"/>
      <c r="HCG4" s="19"/>
      <c r="HCH4" s="19"/>
      <c r="HCI4" s="19"/>
      <c r="HCJ4" s="19"/>
      <c r="HCK4" s="19"/>
      <c r="HCL4" s="19"/>
      <c r="HCM4" s="19"/>
      <c r="HCN4" s="19"/>
      <c r="HCO4" s="19"/>
      <c r="HCP4" s="19"/>
      <c r="HCQ4" s="20"/>
      <c r="HCR4" s="19"/>
      <c r="HCS4" s="19"/>
      <c r="HCT4" s="19"/>
      <c r="HCU4" s="21"/>
      <c r="HCV4" s="22"/>
      <c r="HCW4" s="21"/>
      <c r="HCX4" s="20"/>
      <c r="HCY4" s="23"/>
      <c r="HCZ4" s="23"/>
      <c r="HDA4" s="23"/>
      <c r="HDB4" s="23"/>
      <c r="HDC4" s="23"/>
      <c r="HDD4" s="23"/>
      <c r="HDE4" s="23"/>
      <c r="HDF4" s="23"/>
      <c r="HDG4" s="23"/>
      <c r="HDH4" s="23"/>
      <c r="HDI4" s="23"/>
      <c r="HDJ4" s="23"/>
      <c r="HDK4" s="23"/>
      <c r="HDL4" s="23"/>
      <c r="HDM4" s="23"/>
      <c r="HDN4" s="23"/>
      <c r="HDO4" s="23"/>
      <c r="HDP4" s="23"/>
      <c r="HDQ4" s="23"/>
      <c r="HDR4" s="23"/>
      <c r="HDS4" s="23"/>
      <c r="HDT4" s="23"/>
      <c r="HDU4" s="23"/>
      <c r="HDV4" s="23"/>
      <c r="HDW4" s="23"/>
      <c r="HDX4" s="23"/>
      <c r="HDY4" s="23"/>
      <c r="HDZ4" s="23"/>
      <c r="HEA4" s="23"/>
      <c r="HEB4" s="23"/>
      <c r="HEC4" s="23"/>
      <c r="HED4" s="23"/>
      <c r="HEE4" s="23"/>
      <c r="HEF4" s="23"/>
      <c r="HEG4" s="23"/>
      <c r="HEH4" s="23"/>
      <c r="HEI4" s="24"/>
      <c r="HEL4" s="25"/>
      <c r="HEM4" s="26"/>
      <c r="HEO4" s="18"/>
      <c r="HEP4" s="19"/>
      <c r="HEQ4" s="19"/>
      <c r="HER4" s="19"/>
      <c r="HES4" s="19"/>
      <c r="HET4" s="19"/>
      <c r="HEU4" s="19"/>
      <c r="HEV4" s="19"/>
      <c r="HEW4" s="19"/>
      <c r="HEX4" s="19"/>
      <c r="HEY4" s="19"/>
      <c r="HEZ4" s="20"/>
      <c r="HFA4" s="19"/>
      <c r="HFB4" s="19"/>
      <c r="HFC4" s="19"/>
      <c r="HFD4" s="21"/>
      <c r="HFE4" s="22"/>
      <c r="HFF4" s="21"/>
      <c r="HFG4" s="20"/>
      <c r="HFH4" s="23"/>
      <c r="HFI4" s="23"/>
      <c r="HFJ4" s="23"/>
      <c r="HFK4" s="23"/>
      <c r="HFL4" s="23"/>
      <c r="HFM4" s="23"/>
      <c r="HFN4" s="23"/>
      <c r="HFO4" s="23"/>
      <c r="HFP4" s="23"/>
      <c r="HFQ4" s="23"/>
      <c r="HFR4" s="23"/>
      <c r="HFS4" s="23"/>
      <c r="HFT4" s="23"/>
      <c r="HFU4" s="23"/>
      <c r="HFV4" s="23"/>
      <c r="HFW4" s="23"/>
      <c r="HFX4" s="23"/>
      <c r="HFY4" s="23"/>
      <c r="HFZ4" s="23"/>
      <c r="HGA4" s="23"/>
      <c r="HGB4" s="23"/>
      <c r="HGC4" s="23"/>
      <c r="HGD4" s="23"/>
      <c r="HGE4" s="23"/>
      <c r="HGF4" s="23"/>
      <c r="HGG4" s="23"/>
      <c r="HGH4" s="23"/>
      <c r="HGI4" s="23"/>
      <c r="HGJ4" s="23"/>
      <c r="HGK4" s="23"/>
      <c r="HGL4" s="23"/>
      <c r="HGM4" s="23"/>
      <c r="HGN4" s="23"/>
      <c r="HGO4" s="23"/>
      <c r="HGP4" s="23"/>
      <c r="HGQ4" s="23"/>
      <c r="HGR4" s="24"/>
      <c r="HGU4" s="25"/>
      <c r="HGV4" s="26"/>
      <c r="HGX4" s="18"/>
      <c r="HGY4" s="19"/>
      <c r="HGZ4" s="19"/>
      <c r="HHA4" s="19"/>
      <c r="HHB4" s="19"/>
      <c r="HHC4" s="19"/>
      <c r="HHD4" s="19"/>
      <c r="HHE4" s="19"/>
      <c r="HHF4" s="19"/>
      <c r="HHG4" s="19"/>
      <c r="HHH4" s="19"/>
      <c r="HHI4" s="20"/>
      <c r="HHJ4" s="19"/>
      <c r="HHK4" s="19"/>
      <c r="HHL4" s="19"/>
      <c r="HHM4" s="21"/>
      <c r="HHN4" s="22"/>
      <c r="HHO4" s="21"/>
      <c r="HHP4" s="20"/>
      <c r="HHQ4" s="23"/>
      <c r="HHR4" s="23"/>
      <c r="HHS4" s="23"/>
      <c r="HHT4" s="23"/>
      <c r="HHU4" s="23"/>
      <c r="HHV4" s="23"/>
      <c r="HHW4" s="23"/>
      <c r="HHX4" s="23"/>
      <c r="HHY4" s="23"/>
      <c r="HHZ4" s="23"/>
      <c r="HIA4" s="23"/>
      <c r="HIB4" s="23"/>
      <c r="HIC4" s="23"/>
      <c r="HID4" s="23"/>
      <c r="HIE4" s="23"/>
      <c r="HIF4" s="23"/>
      <c r="HIG4" s="23"/>
      <c r="HIH4" s="23"/>
      <c r="HII4" s="23"/>
      <c r="HIJ4" s="23"/>
      <c r="HIK4" s="23"/>
      <c r="HIL4" s="23"/>
      <c r="HIM4" s="23"/>
      <c r="HIN4" s="23"/>
      <c r="HIO4" s="23"/>
      <c r="HIP4" s="23"/>
      <c r="HIQ4" s="23"/>
      <c r="HIR4" s="23"/>
      <c r="HIS4" s="23"/>
      <c r="HIT4" s="23"/>
      <c r="HIU4" s="23"/>
      <c r="HIV4" s="23"/>
      <c r="HIW4" s="23"/>
      <c r="HIX4" s="23"/>
      <c r="HIY4" s="23"/>
      <c r="HIZ4" s="23"/>
      <c r="HJA4" s="24"/>
      <c r="HJD4" s="25"/>
      <c r="HJE4" s="26"/>
      <c r="HJG4" s="18"/>
      <c r="HJH4" s="19"/>
      <c r="HJI4" s="19"/>
      <c r="HJJ4" s="19"/>
      <c r="HJK4" s="19"/>
      <c r="HJL4" s="19"/>
      <c r="HJM4" s="19"/>
      <c r="HJN4" s="19"/>
      <c r="HJO4" s="19"/>
      <c r="HJP4" s="19"/>
      <c r="HJQ4" s="19"/>
      <c r="HJR4" s="20"/>
      <c r="HJS4" s="19"/>
      <c r="HJT4" s="19"/>
      <c r="HJU4" s="19"/>
      <c r="HJV4" s="21"/>
      <c r="HJW4" s="22"/>
      <c r="HJX4" s="21"/>
      <c r="HJY4" s="20"/>
      <c r="HJZ4" s="23"/>
      <c r="HKA4" s="23"/>
      <c r="HKB4" s="23"/>
      <c r="HKC4" s="23"/>
      <c r="HKD4" s="23"/>
      <c r="HKE4" s="23"/>
      <c r="HKF4" s="23"/>
      <c r="HKG4" s="23"/>
      <c r="HKH4" s="23"/>
      <c r="HKI4" s="23"/>
      <c r="HKJ4" s="23"/>
      <c r="HKK4" s="23"/>
      <c r="HKL4" s="23"/>
      <c r="HKM4" s="23"/>
      <c r="HKN4" s="23"/>
      <c r="HKO4" s="23"/>
      <c r="HKP4" s="23"/>
      <c r="HKQ4" s="23"/>
      <c r="HKR4" s="23"/>
      <c r="HKS4" s="23"/>
      <c r="HKT4" s="23"/>
      <c r="HKU4" s="23"/>
      <c r="HKV4" s="23"/>
      <c r="HKW4" s="23"/>
      <c r="HKX4" s="23"/>
      <c r="HKY4" s="23"/>
      <c r="HKZ4" s="23"/>
      <c r="HLA4" s="23"/>
      <c r="HLB4" s="23"/>
      <c r="HLC4" s="23"/>
      <c r="HLD4" s="23"/>
      <c r="HLE4" s="23"/>
      <c r="HLF4" s="23"/>
      <c r="HLG4" s="23"/>
      <c r="HLH4" s="23"/>
      <c r="HLI4" s="23"/>
      <c r="HLJ4" s="24"/>
      <c r="HLM4" s="25"/>
      <c r="HLN4" s="26"/>
      <c r="HLP4" s="18"/>
      <c r="HLQ4" s="19"/>
      <c r="HLR4" s="19"/>
      <c r="HLS4" s="19"/>
      <c r="HLT4" s="19"/>
      <c r="HLU4" s="19"/>
      <c r="HLV4" s="19"/>
      <c r="HLW4" s="19"/>
      <c r="HLX4" s="19"/>
      <c r="HLY4" s="19"/>
      <c r="HLZ4" s="19"/>
      <c r="HMA4" s="20"/>
      <c r="HMB4" s="19"/>
      <c r="HMC4" s="19"/>
      <c r="HMD4" s="19"/>
      <c r="HME4" s="21"/>
      <c r="HMF4" s="22"/>
      <c r="HMG4" s="21"/>
      <c r="HMH4" s="20"/>
      <c r="HMI4" s="23"/>
      <c r="HMJ4" s="23"/>
      <c r="HMK4" s="23"/>
      <c r="HML4" s="23"/>
      <c r="HMM4" s="23"/>
      <c r="HMN4" s="23"/>
      <c r="HMO4" s="23"/>
      <c r="HMP4" s="23"/>
      <c r="HMQ4" s="23"/>
      <c r="HMR4" s="23"/>
      <c r="HMS4" s="23"/>
      <c r="HMT4" s="23"/>
      <c r="HMU4" s="23"/>
      <c r="HMV4" s="23"/>
      <c r="HMW4" s="23"/>
      <c r="HMX4" s="23"/>
      <c r="HMY4" s="23"/>
      <c r="HMZ4" s="23"/>
      <c r="HNA4" s="23"/>
      <c r="HNB4" s="23"/>
      <c r="HNC4" s="23"/>
      <c r="HND4" s="23"/>
      <c r="HNE4" s="23"/>
      <c r="HNF4" s="23"/>
      <c r="HNG4" s="23"/>
      <c r="HNH4" s="23"/>
      <c r="HNI4" s="23"/>
      <c r="HNJ4" s="23"/>
      <c r="HNK4" s="23"/>
      <c r="HNL4" s="23"/>
      <c r="HNM4" s="23"/>
      <c r="HNN4" s="23"/>
      <c r="HNO4" s="23"/>
      <c r="HNP4" s="23"/>
      <c r="HNQ4" s="23"/>
      <c r="HNR4" s="23"/>
      <c r="HNS4" s="24"/>
      <c r="HNV4" s="25"/>
      <c r="HNW4" s="26"/>
      <c r="HNY4" s="18"/>
      <c r="HNZ4" s="19"/>
      <c r="HOA4" s="19"/>
      <c r="HOB4" s="19"/>
      <c r="HOC4" s="19"/>
      <c r="HOD4" s="19"/>
      <c r="HOE4" s="19"/>
      <c r="HOF4" s="19"/>
      <c r="HOG4" s="19"/>
      <c r="HOH4" s="19"/>
      <c r="HOI4" s="19"/>
      <c r="HOJ4" s="20"/>
      <c r="HOK4" s="19"/>
      <c r="HOL4" s="19"/>
      <c r="HOM4" s="19"/>
      <c r="HON4" s="21"/>
      <c r="HOO4" s="22"/>
      <c r="HOP4" s="21"/>
      <c r="HOQ4" s="20"/>
      <c r="HOR4" s="23"/>
      <c r="HOS4" s="23"/>
      <c r="HOT4" s="23"/>
      <c r="HOU4" s="23"/>
      <c r="HOV4" s="23"/>
      <c r="HOW4" s="23"/>
      <c r="HOX4" s="23"/>
      <c r="HOY4" s="23"/>
      <c r="HOZ4" s="23"/>
      <c r="HPA4" s="23"/>
      <c r="HPB4" s="23"/>
      <c r="HPC4" s="23"/>
      <c r="HPD4" s="23"/>
      <c r="HPE4" s="23"/>
      <c r="HPF4" s="23"/>
      <c r="HPG4" s="23"/>
      <c r="HPH4" s="23"/>
      <c r="HPI4" s="23"/>
      <c r="HPJ4" s="23"/>
      <c r="HPK4" s="23"/>
      <c r="HPL4" s="23"/>
      <c r="HPM4" s="23"/>
      <c r="HPN4" s="23"/>
      <c r="HPO4" s="23"/>
      <c r="HPP4" s="23"/>
      <c r="HPQ4" s="23"/>
      <c r="HPR4" s="23"/>
      <c r="HPS4" s="23"/>
      <c r="HPT4" s="23"/>
      <c r="HPU4" s="23"/>
      <c r="HPV4" s="23"/>
      <c r="HPW4" s="23"/>
      <c r="HPX4" s="23"/>
      <c r="HPY4" s="23"/>
      <c r="HPZ4" s="23"/>
      <c r="HQA4" s="23"/>
      <c r="HQB4" s="24"/>
      <c r="HQE4" s="25"/>
      <c r="HQF4" s="26"/>
      <c r="HQH4" s="18"/>
      <c r="HQI4" s="19"/>
      <c r="HQJ4" s="19"/>
      <c r="HQK4" s="19"/>
      <c r="HQL4" s="19"/>
      <c r="HQM4" s="19"/>
      <c r="HQN4" s="19"/>
      <c r="HQO4" s="19"/>
      <c r="HQP4" s="19"/>
      <c r="HQQ4" s="19"/>
      <c r="HQR4" s="19"/>
      <c r="HQS4" s="20"/>
      <c r="HQT4" s="19"/>
      <c r="HQU4" s="19"/>
      <c r="HQV4" s="19"/>
      <c r="HQW4" s="21"/>
      <c r="HQX4" s="22"/>
      <c r="HQY4" s="21"/>
      <c r="HQZ4" s="20"/>
      <c r="HRA4" s="23"/>
      <c r="HRB4" s="23"/>
      <c r="HRC4" s="23"/>
      <c r="HRD4" s="23"/>
      <c r="HRE4" s="23"/>
      <c r="HRF4" s="23"/>
      <c r="HRG4" s="23"/>
      <c r="HRH4" s="23"/>
      <c r="HRI4" s="23"/>
      <c r="HRJ4" s="23"/>
      <c r="HRK4" s="23"/>
      <c r="HRL4" s="23"/>
      <c r="HRM4" s="23"/>
      <c r="HRN4" s="23"/>
      <c r="HRO4" s="23"/>
      <c r="HRP4" s="23"/>
      <c r="HRQ4" s="23"/>
      <c r="HRR4" s="23"/>
      <c r="HRS4" s="23"/>
      <c r="HRT4" s="23"/>
      <c r="HRU4" s="23"/>
      <c r="HRV4" s="23"/>
      <c r="HRW4" s="23"/>
      <c r="HRX4" s="23"/>
      <c r="HRY4" s="23"/>
      <c r="HRZ4" s="23"/>
      <c r="HSA4" s="23"/>
      <c r="HSB4" s="23"/>
      <c r="HSC4" s="23"/>
      <c r="HSD4" s="23"/>
      <c r="HSE4" s="23"/>
      <c r="HSF4" s="23"/>
      <c r="HSG4" s="23"/>
      <c r="HSH4" s="23"/>
      <c r="HSI4" s="23"/>
      <c r="HSJ4" s="23"/>
      <c r="HSK4" s="24"/>
      <c r="HSN4" s="25"/>
      <c r="HSO4" s="26"/>
      <c r="HSQ4" s="18"/>
      <c r="HSR4" s="19"/>
      <c r="HSS4" s="19"/>
      <c r="HST4" s="19"/>
      <c r="HSU4" s="19"/>
      <c r="HSV4" s="19"/>
      <c r="HSW4" s="19"/>
      <c r="HSX4" s="19"/>
      <c r="HSY4" s="19"/>
      <c r="HSZ4" s="19"/>
      <c r="HTA4" s="19"/>
      <c r="HTB4" s="20"/>
      <c r="HTC4" s="19"/>
      <c r="HTD4" s="19"/>
      <c r="HTE4" s="19"/>
      <c r="HTF4" s="21"/>
      <c r="HTG4" s="22"/>
      <c r="HTH4" s="21"/>
      <c r="HTI4" s="20"/>
      <c r="HTJ4" s="23"/>
      <c r="HTK4" s="23"/>
      <c r="HTL4" s="23"/>
      <c r="HTM4" s="23"/>
      <c r="HTN4" s="23"/>
      <c r="HTO4" s="23"/>
      <c r="HTP4" s="23"/>
      <c r="HTQ4" s="23"/>
      <c r="HTR4" s="23"/>
      <c r="HTS4" s="23"/>
      <c r="HTT4" s="23"/>
      <c r="HTU4" s="23"/>
      <c r="HTV4" s="23"/>
      <c r="HTW4" s="23"/>
      <c r="HTX4" s="23"/>
      <c r="HTY4" s="23"/>
      <c r="HTZ4" s="23"/>
      <c r="HUA4" s="23"/>
      <c r="HUB4" s="23"/>
      <c r="HUC4" s="23"/>
      <c r="HUD4" s="23"/>
      <c r="HUE4" s="23"/>
      <c r="HUF4" s="23"/>
      <c r="HUG4" s="23"/>
      <c r="HUH4" s="23"/>
      <c r="HUI4" s="23"/>
      <c r="HUJ4" s="23"/>
      <c r="HUK4" s="23"/>
      <c r="HUL4" s="23"/>
      <c r="HUM4" s="23"/>
      <c r="HUN4" s="23"/>
      <c r="HUO4" s="23"/>
      <c r="HUP4" s="23"/>
      <c r="HUQ4" s="23"/>
      <c r="HUR4" s="23"/>
      <c r="HUS4" s="23"/>
      <c r="HUT4" s="24"/>
      <c r="HUW4" s="25"/>
      <c r="HUX4" s="26"/>
      <c r="HUZ4" s="18"/>
      <c r="HVA4" s="19"/>
      <c r="HVB4" s="19"/>
      <c r="HVC4" s="19"/>
      <c r="HVD4" s="19"/>
      <c r="HVE4" s="19"/>
      <c r="HVF4" s="19"/>
      <c r="HVG4" s="19"/>
      <c r="HVH4" s="19"/>
      <c r="HVI4" s="19"/>
      <c r="HVJ4" s="19"/>
      <c r="HVK4" s="20"/>
      <c r="HVL4" s="19"/>
      <c r="HVM4" s="19"/>
      <c r="HVN4" s="19"/>
      <c r="HVO4" s="21"/>
      <c r="HVP4" s="22"/>
      <c r="HVQ4" s="21"/>
      <c r="HVR4" s="20"/>
      <c r="HVS4" s="23"/>
      <c r="HVT4" s="23"/>
      <c r="HVU4" s="23"/>
      <c r="HVV4" s="23"/>
      <c r="HVW4" s="23"/>
      <c r="HVX4" s="23"/>
      <c r="HVY4" s="23"/>
      <c r="HVZ4" s="23"/>
      <c r="HWA4" s="23"/>
      <c r="HWB4" s="23"/>
      <c r="HWC4" s="23"/>
      <c r="HWD4" s="23"/>
      <c r="HWE4" s="23"/>
      <c r="HWF4" s="23"/>
      <c r="HWG4" s="23"/>
      <c r="HWH4" s="23"/>
      <c r="HWI4" s="23"/>
      <c r="HWJ4" s="23"/>
      <c r="HWK4" s="23"/>
      <c r="HWL4" s="23"/>
      <c r="HWM4" s="23"/>
      <c r="HWN4" s="23"/>
      <c r="HWO4" s="23"/>
      <c r="HWP4" s="23"/>
      <c r="HWQ4" s="23"/>
      <c r="HWR4" s="23"/>
      <c r="HWS4" s="23"/>
      <c r="HWT4" s="23"/>
      <c r="HWU4" s="23"/>
      <c r="HWV4" s="23"/>
      <c r="HWW4" s="23"/>
      <c r="HWX4" s="23"/>
      <c r="HWY4" s="23"/>
      <c r="HWZ4" s="23"/>
      <c r="HXA4" s="23"/>
      <c r="HXB4" s="23"/>
      <c r="HXC4" s="24"/>
      <c r="HXF4" s="25"/>
      <c r="HXG4" s="26"/>
      <c r="HXI4" s="18"/>
      <c r="HXJ4" s="19"/>
      <c r="HXK4" s="19"/>
      <c r="HXL4" s="19"/>
      <c r="HXM4" s="19"/>
      <c r="HXN4" s="19"/>
      <c r="HXO4" s="19"/>
      <c r="HXP4" s="19"/>
      <c r="HXQ4" s="19"/>
      <c r="HXR4" s="19"/>
      <c r="HXS4" s="19"/>
      <c r="HXT4" s="20"/>
      <c r="HXU4" s="19"/>
      <c r="HXV4" s="19"/>
      <c r="HXW4" s="19"/>
      <c r="HXX4" s="21"/>
      <c r="HXY4" s="22"/>
      <c r="HXZ4" s="21"/>
      <c r="HYA4" s="20"/>
      <c r="HYB4" s="23"/>
      <c r="HYC4" s="23"/>
      <c r="HYD4" s="23"/>
      <c r="HYE4" s="23"/>
      <c r="HYF4" s="23"/>
      <c r="HYG4" s="23"/>
      <c r="HYH4" s="23"/>
      <c r="HYI4" s="23"/>
      <c r="HYJ4" s="23"/>
      <c r="HYK4" s="23"/>
      <c r="HYL4" s="23"/>
      <c r="HYM4" s="23"/>
      <c r="HYN4" s="23"/>
      <c r="HYO4" s="23"/>
      <c r="HYP4" s="23"/>
      <c r="HYQ4" s="23"/>
      <c r="HYR4" s="23"/>
      <c r="HYS4" s="23"/>
      <c r="HYT4" s="23"/>
      <c r="HYU4" s="23"/>
      <c r="HYV4" s="23"/>
      <c r="HYW4" s="23"/>
      <c r="HYX4" s="23"/>
      <c r="HYY4" s="23"/>
      <c r="HYZ4" s="23"/>
      <c r="HZA4" s="23"/>
      <c r="HZB4" s="23"/>
      <c r="HZC4" s="23"/>
      <c r="HZD4" s="23"/>
      <c r="HZE4" s="23"/>
      <c r="HZF4" s="23"/>
      <c r="HZG4" s="23"/>
      <c r="HZH4" s="23"/>
      <c r="HZI4" s="23"/>
      <c r="HZJ4" s="23"/>
      <c r="HZK4" s="23"/>
      <c r="HZL4" s="24"/>
      <c r="HZO4" s="25"/>
      <c r="HZP4" s="26"/>
      <c r="HZR4" s="18"/>
      <c r="HZS4" s="19"/>
      <c r="HZT4" s="19"/>
      <c r="HZU4" s="19"/>
      <c r="HZV4" s="19"/>
      <c r="HZW4" s="19"/>
      <c r="HZX4" s="19"/>
      <c r="HZY4" s="19"/>
      <c r="HZZ4" s="19"/>
      <c r="IAA4" s="19"/>
      <c r="IAB4" s="19"/>
      <c r="IAC4" s="20"/>
      <c r="IAD4" s="19"/>
      <c r="IAE4" s="19"/>
      <c r="IAF4" s="19"/>
      <c r="IAG4" s="21"/>
      <c r="IAH4" s="22"/>
      <c r="IAI4" s="21"/>
      <c r="IAJ4" s="20"/>
      <c r="IAK4" s="23"/>
      <c r="IAL4" s="23"/>
      <c r="IAM4" s="23"/>
      <c r="IAN4" s="23"/>
      <c r="IAO4" s="23"/>
      <c r="IAP4" s="23"/>
      <c r="IAQ4" s="23"/>
      <c r="IAR4" s="23"/>
      <c r="IAS4" s="23"/>
      <c r="IAT4" s="23"/>
      <c r="IAU4" s="23"/>
      <c r="IAV4" s="23"/>
      <c r="IAW4" s="23"/>
      <c r="IAX4" s="23"/>
      <c r="IAY4" s="23"/>
      <c r="IAZ4" s="23"/>
      <c r="IBA4" s="23"/>
      <c r="IBB4" s="23"/>
      <c r="IBC4" s="23"/>
      <c r="IBD4" s="23"/>
      <c r="IBE4" s="23"/>
      <c r="IBF4" s="23"/>
      <c r="IBG4" s="23"/>
      <c r="IBH4" s="23"/>
      <c r="IBI4" s="23"/>
      <c r="IBJ4" s="23"/>
      <c r="IBK4" s="23"/>
      <c r="IBL4" s="23"/>
      <c r="IBM4" s="23"/>
      <c r="IBN4" s="23"/>
      <c r="IBO4" s="23"/>
      <c r="IBP4" s="23"/>
      <c r="IBQ4" s="23"/>
      <c r="IBR4" s="23"/>
      <c r="IBS4" s="23"/>
      <c r="IBT4" s="23"/>
      <c r="IBU4" s="24"/>
      <c r="IBX4" s="25"/>
      <c r="IBY4" s="26"/>
      <c r="ICA4" s="18"/>
      <c r="ICB4" s="19"/>
      <c r="ICC4" s="19"/>
      <c r="ICD4" s="19"/>
      <c r="ICE4" s="19"/>
      <c r="ICF4" s="19"/>
      <c r="ICG4" s="19"/>
      <c r="ICH4" s="19"/>
      <c r="ICI4" s="19"/>
      <c r="ICJ4" s="19"/>
      <c r="ICK4" s="19"/>
      <c r="ICL4" s="20"/>
      <c r="ICM4" s="19"/>
      <c r="ICN4" s="19"/>
      <c r="ICO4" s="19"/>
      <c r="ICP4" s="21"/>
      <c r="ICQ4" s="22"/>
      <c r="ICR4" s="21"/>
      <c r="ICS4" s="20"/>
      <c r="ICT4" s="23"/>
      <c r="ICU4" s="23"/>
      <c r="ICV4" s="23"/>
      <c r="ICW4" s="23"/>
      <c r="ICX4" s="23"/>
      <c r="ICY4" s="23"/>
      <c r="ICZ4" s="23"/>
      <c r="IDA4" s="23"/>
      <c r="IDB4" s="23"/>
      <c r="IDC4" s="23"/>
      <c r="IDD4" s="23"/>
      <c r="IDE4" s="23"/>
      <c r="IDF4" s="23"/>
      <c r="IDG4" s="23"/>
      <c r="IDH4" s="23"/>
      <c r="IDI4" s="23"/>
      <c r="IDJ4" s="23"/>
      <c r="IDK4" s="23"/>
      <c r="IDL4" s="23"/>
      <c r="IDM4" s="23"/>
      <c r="IDN4" s="23"/>
      <c r="IDO4" s="23"/>
      <c r="IDP4" s="23"/>
      <c r="IDQ4" s="23"/>
      <c r="IDR4" s="23"/>
      <c r="IDS4" s="23"/>
      <c r="IDT4" s="23"/>
      <c r="IDU4" s="23"/>
      <c r="IDV4" s="23"/>
      <c r="IDW4" s="23"/>
      <c r="IDX4" s="23"/>
      <c r="IDY4" s="23"/>
      <c r="IDZ4" s="23"/>
      <c r="IEA4" s="23"/>
      <c r="IEB4" s="23"/>
      <c r="IEC4" s="23"/>
      <c r="IED4" s="24"/>
      <c r="IEG4" s="25"/>
      <c r="IEH4" s="26"/>
      <c r="IEJ4" s="18"/>
      <c r="IEK4" s="19"/>
      <c r="IEL4" s="19"/>
      <c r="IEM4" s="19"/>
      <c r="IEN4" s="19"/>
      <c r="IEO4" s="19"/>
      <c r="IEP4" s="19"/>
      <c r="IEQ4" s="19"/>
      <c r="IER4" s="19"/>
      <c r="IES4" s="19"/>
      <c r="IET4" s="19"/>
      <c r="IEU4" s="20"/>
      <c r="IEV4" s="19"/>
      <c r="IEW4" s="19"/>
      <c r="IEX4" s="19"/>
      <c r="IEY4" s="21"/>
      <c r="IEZ4" s="22"/>
      <c r="IFA4" s="21"/>
      <c r="IFB4" s="20"/>
      <c r="IFC4" s="23"/>
      <c r="IFD4" s="23"/>
      <c r="IFE4" s="23"/>
      <c r="IFF4" s="23"/>
      <c r="IFG4" s="23"/>
      <c r="IFH4" s="23"/>
      <c r="IFI4" s="23"/>
      <c r="IFJ4" s="23"/>
      <c r="IFK4" s="23"/>
      <c r="IFL4" s="23"/>
      <c r="IFM4" s="23"/>
      <c r="IFN4" s="23"/>
      <c r="IFO4" s="23"/>
      <c r="IFP4" s="23"/>
      <c r="IFQ4" s="23"/>
      <c r="IFR4" s="23"/>
      <c r="IFS4" s="23"/>
      <c r="IFT4" s="23"/>
      <c r="IFU4" s="23"/>
      <c r="IFV4" s="23"/>
      <c r="IFW4" s="23"/>
      <c r="IFX4" s="23"/>
      <c r="IFY4" s="23"/>
      <c r="IFZ4" s="23"/>
      <c r="IGA4" s="23"/>
      <c r="IGB4" s="23"/>
      <c r="IGC4" s="23"/>
      <c r="IGD4" s="23"/>
      <c r="IGE4" s="23"/>
      <c r="IGF4" s="23"/>
      <c r="IGG4" s="23"/>
      <c r="IGH4" s="23"/>
      <c r="IGI4" s="23"/>
      <c r="IGJ4" s="23"/>
      <c r="IGK4" s="23"/>
      <c r="IGL4" s="23"/>
      <c r="IGM4" s="24"/>
      <c r="IGP4" s="25"/>
      <c r="IGQ4" s="26"/>
      <c r="IGS4" s="18"/>
      <c r="IGT4" s="19"/>
      <c r="IGU4" s="19"/>
      <c r="IGV4" s="19"/>
      <c r="IGW4" s="19"/>
      <c r="IGX4" s="19"/>
      <c r="IGY4" s="19"/>
      <c r="IGZ4" s="19"/>
      <c r="IHA4" s="19"/>
      <c r="IHB4" s="19"/>
      <c r="IHC4" s="19"/>
      <c r="IHD4" s="20"/>
      <c r="IHE4" s="19"/>
      <c r="IHF4" s="19"/>
      <c r="IHG4" s="19"/>
      <c r="IHH4" s="21"/>
      <c r="IHI4" s="22"/>
      <c r="IHJ4" s="21"/>
      <c r="IHK4" s="20"/>
      <c r="IHL4" s="23"/>
      <c r="IHM4" s="23"/>
      <c r="IHN4" s="23"/>
      <c r="IHO4" s="23"/>
      <c r="IHP4" s="23"/>
      <c r="IHQ4" s="23"/>
      <c r="IHR4" s="23"/>
      <c r="IHS4" s="23"/>
      <c r="IHT4" s="23"/>
      <c r="IHU4" s="23"/>
      <c r="IHV4" s="23"/>
      <c r="IHW4" s="23"/>
      <c r="IHX4" s="23"/>
      <c r="IHY4" s="23"/>
      <c r="IHZ4" s="23"/>
      <c r="IIA4" s="23"/>
      <c r="IIB4" s="23"/>
      <c r="IIC4" s="23"/>
      <c r="IID4" s="23"/>
      <c r="IIE4" s="23"/>
      <c r="IIF4" s="23"/>
      <c r="IIG4" s="23"/>
      <c r="IIH4" s="23"/>
      <c r="III4" s="23"/>
      <c r="IIJ4" s="23"/>
      <c r="IIK4" s="23"/>
      <c r="IIL4" s="23"/>
      <c r="IIM4" s="23"/>
      <c r="IIN4" s="23"/>
      <c r="IIO4" s="23"/>
      <c r="IIP4" s="23"/>
      <c r="IIQ4" s="23"/>
      <c r="IIR4" s="23"/>
      <c r="IIS4" s="23"/>
      <c r="IIT4" s="23"/>
      <c r="IIU4" s="23"/>
      <c r="IIV4" s="24"/>
      <c r="IIY4" s="25"/>
      <c r="IIZ4" s="26"/>
      <c r="IJB4" s="18"/>
      <c r="IJC4" s="19"/>
      <c r="IJD4" s="19"/>
      <c r="IJE4" s="19"/>
      <c r="IJF4" s="19"/>
      <c r="IJG4" s="19"/>
      <c r="IJH4" s="19"/>
      <c r="IJI4" s="19"/>
      <c r="IJJ4" s="19"/>
      <c r="IJK4" s="19"/>
      <c r="IJL4" s="19"/>
      <c r="IJM4" s="20"/>
      <c r="IJN4" s="19"/>
      <c r="IJO4" s="19"/>
      <c r="IJP4" s="19"/>
      <c r="IJQ4" s="21"/>
      <c r="IJR4" s="22"/>
      <c r="IJS4" s="21"/>
      <c r="IJT4" s="20"/>
      <c r="IJU4" s="23"/>
      <c r="IJV4" s="23"/>
      <c r="IJW4" s="23"/>
      <c r="IJX4" s="23"/>
      <c r="IJY4" s="23"/>
      <c r="IJZ4" s="23"/>
      <c r="IKA4" s="23"/>
      <c r="IKB4" s="23"/>
      <c r="IKC4" s="23"/>
      <c r="IKD4" s="23"/>
      <c r="IKE4" s="23"/>
      <c r="IKF4" s="23"/>
      <c r="IKG4" s="23"/>
      <c r="IKH4" s="23"/>
      <c r="IKI4" s="23"/>
      <c r="IKJ4" s="23"/>
      <c r="IKK4" s="23"/>
      <c r="IKL4" s="23"/>
      <c r="IKM4" s="23"/>
      <c r="IKN4" s="23"/>
      <c r="IKO4" s="23"/>
      <c r="IKP4" s="23"/>
      <c r="IKQ4" s="23"/>
      <c r="IKR4" s="23"/>
      <c r="IKS4" s="23"/>
      <c r="IKT4" s="23"/>
      <c r="IKU4" s="23"/>
      <c r="IKV4" s="23"/>
      <c r="IKW4" s="23"/>
      <c r="IKX4" s="23"/>
      <c r="IKY4" s="23"/>
      <c r="IKZ4" s="23"/>
      <c r="ILA4" s="23"/>
      <c r="ILB4" s="23"/>
      <c r="ILC4" s="23"/>
      <c r="ILD4" s="23"/>
      <c r="ILE4" s="24"/>
      <c r="ILH4" s="25"/>
      <c r="ILI4" s="26"/>
      <c r="ILK4" s="18"/>
      <c r="ILL4" s="19"/>
      <c r="ILM4" s="19"/>
      <c r="ILN4" s="19"/>
      <c r="ILO4" s="19"/>
      <c r="ILP4" s="19"/>
      <c r="ILQ4" s="19"/>
      <c r="ILR4" s="19"/>
      <c r="ILS4" s="19"/>
      <c r="ILT4" s="19"/>
      <c r="ILU4" s="19"/>
      <c r="ILV4" s="20"/>
      <c r="ILW4" s="19"/>
      <c r="ILX4" s="19"/>
      <c r="ILY4" s="19"/>
      <c r="ILZ4" s="21"/>
      <c r="IMA4" s="22"/>
      <c r="IMB4" s="21"/>
      <c r="IMC4" s="20"/>
      <c r="IMD4" s="23"/>
      <c r="IME4" s="23"/>
      <c r="IMF4" s="23"/>
      <c r="IMG4" s="23"/>
      <c r="IMH4" s="23"/>
      <c r="IMI4" s="23"/>
      <c r="IMJ4" s="23"/>
      <c r="IMK4" s="23"/>
      <c r="IML4" s="23"/>
      <c r="IMM4" s="23"/>
      <c r="IMN4" s="23"/>
      <c r="IMO4" s="23"/>
      <c r="IMP4" s="23"/>
      <c r="IMQ4" s="23"/>
      <c r="IMR4" s="23"/>
      <c r="IMS4" s="23"/>
      <c r="IMT4" s="23"/>
      <c r="IMU4" s="23"/>
      <c r="IMV4" s="23"/>
      <c r="IMW4" s="23"/>
      <c r="IMX4" s="23"/>
      <c r="IMY4" s="23"/>
      <c r="IMZ4" s="23"/>
      <c r="INA4" s="23"/>
      <c r="INB4" s="23"/>
      <c r="INC4" s="23"/>
      <c r="IND4" s="23"/>
      <c r="INE4" s="23"/>
      <c r="INF4" s="23"/>
      <c r="ING4" s="23"/>
      <c r="INH4" s="23"/>
      <c r="INI4" s="23"/>
      <c r="INJ4" s="23"/>
      <c r="INK4" s="23"/>
      <c r="INL4" s="23"/>
      <c r="INM4" s="23"/>
      <c r="INN4" s="24"/>
      <c r="INQ4" s="25"/>
      <c r="INR4" s="26"/>
      <c r="INT4" s="18"/>
      <c r="INU4" s="19"/>
      <c r="INV4" s="19"/>
      <c r="INW4" s="19"/>
      <c r="INX4" s="19"/>
      <c r="INY4" s="19"/>
      <c r="INZ4" s="19"/>
      <c r="IOA4" s="19"/>
      <c r="IOB4" s="19"/>
      <c r="IOC4" s="19"/>
      <c r="IOD4" s="19"/>
      <c r="IOE4" s="20"/>
      <c r="IOF4" s="19"/>
      <c r="IOG4" s="19"/>
      <c r="IOH4" s="19"/>
      <c r="IOI4" s="21"/>
      <c r="IOJ4" s="22"/>
      <c r="IOK4" s="21"/>
      <c r="IOL4" s="20"/>
      <c r="IOM4" s="23"/>
      <c r="ION4" s="23"/>
      <c r="IOO4" s="23"/>
      <c r="IOP4" s="23"/>
      <c r="IOQ4" s="23"/>
      <c r="IOR4" s="23"/>
      <c r="IOS4" s="23"/>
      <c r="IOT4" s="23"/>
      <c r="IOU4" s="23"/>
      <c r="IOV4" s="23"/>
      <c r="IOW4" s="23"/>
      <c r="IOX4" s="23"/>
      <c r="IOY4" s="23"/>
      <c r="IOZ4" s="23"/>
      <c r="IPA4" s="23"/>
      <c r="IPB4" s="23"/>
      <c r="IPC4" s="23"/>
      <c r="IPD4" s="23"/>
      <c r="IPE4" s="23"/>
      <c r="IPF4" s="23"/>
      <c r="IPG4" s="23"/>
      <c r="IPH4" s="23"/>
      <c r="IPI4" s="23"/>
      <c r="IPJ4" s="23"/>
      <c r="IPK4" s="23"/>
      <c r="IPL4" s="23"/>
      <c r="IPM4" s="23"/>
      <c r="IPN4" s="23"/>
      <c r="IPO4" s="23"/>
      <c r="IPP4" s="23"/>
      <c r="IPQ4" s="23"/>
      <c r="IPR4" s="23"/>
      <c r="IPS4" s="23"/>
      <c r="IPT4" s="23"/>
      <c r="IPU4" s="23"/>
      <c r="IPV4" s="23"/>
      <c r="IPW4" s="24"/>
      <c r="IPZ4" s="25"/>
      <c r="IQA4" s="26"/>
      <c r="IQC4" s="18"/>
      <c r="IQD4" s="19"/>
      <c r="IQE4" s="19"/>
      <c r="IQF4" s="19"/>
      <c r="IQG4" s="19"/>
      <c r="IQH4" s="19"/>
      <c r="IQI4" s="19"/>
      <c r="IQJ4" s="19"/>
      <c r="IQK4" s="19"/>
      <c r="IQL4" s="19"/>
      <c r="IQM4" s="19"/>
      <c r="IQN4" s="20"/>
      <c r="IQO4" s="19"/>
      <c r="IQP4" s="19"/>
      <c r="IQQ4" s="19"/>
      <c r="IQR4" s="21"/>
      <c r="IQS4" s="22"/>
      <c r="IQT4" s="21"/>
      <c r="IQU4" s="20"/>
      <c r="IQV4" s="23"/>
      <c r="IQW4" s="23"/>
      <c r="IQX4" s="23"/>
      <c r="IQY4" s="23"/>
      <c r="IQZ4" s="23"/>
      <c r="IRA4" s="23"/>
      <c r="IRB4" s="23"/>
      <c r="IRC4" s="23"/>
      <c r="IRD4" s="23"/>
      <c r="IRE4" s="23"/>
      <c r="IRF4" s="23"/>
      <c r="IRG4" s="23"/>
      <c r="IRH4" s="23"/>
      <c r="IRI4" s="23"/>
      <c r="IRJ4" s="23"/>
      <c r="IRK4" s="23"/>
      <c r="IRL4" s="23"/>
      <c r="IRM4" s="23"/>
      <c r="IRN4" s="23"/>
      <c r="IRO4" s="23"/>
      <c r="IRP4" s="23"/>
      <c r="IRQ4" s="23"/>
      <c r="IRR4" s="23"/>
      <c r="IRS4" s="23"/>
      <c r="IRT4" s="23"/>
      <c r="IRU4" s="23"/>
      <c r="IRV4" s="23"/>
      <c r="IRW4" s="23"/>
      <c r="IRX4" s="23"/>
      <c r="IRY4" s="23"/>
      <c r="IRZ4" s="23"/>
      <c r="ISA4" s="23"/>
      <c r="ISB4" s="23"/>
      <c r="ISC4" s="23"/>
      <c r="ISD4" s="23"/>
      <c r="ISE4" s="23"/>
      <c r="ISF4" s="24"/>
      <c r="ISI4" s="25"/>
      <c r="ISJ4" s="26"/>
      <c r="ISL4" s="18"/>
      <c r="ISM4" s="19"/>
      <c r="ISN4" s="19"/>
      <c r="ISO4" s="19"/>
      <c r="ISP4" s="19"/>
      <c r="ISQ4" s="19"/>
      <c r="ISR4" s="19"/>
      <c r="ISS4" s="19"/>
      <c r="IST4" s="19"/>
      <c r="ISU4" s="19"/>
      <c r="ISV4" s="19"/>
      <c r="ISW4" s="20"/>
      <c r="ISX4" s="19"/>
      <c r="ISY4" s="19"/>
      <c r="ISZ4" s="19"/>
      <c r="ITA4" s="21"/>
      <c r="ITB4" s="22"/>
      <c r="ITC4" s="21"/>
      <c r="ITD4" s="20"/>
      <c r="ITE4" s="23"/>
      <c r="ITF4" s="23"/>
      <c r="ITG4" s="23"/>
      <c r="ITH4" s="23"/>
      <c r="ITI4" s="23"/>
      <c r="ITJ4" s="23"/>
      <c r="ITK4" s="23"/>
      <c r="ITL4" s="23"/>
      <c r="ITM4" s="23"/>
      <c r="ITN4" s="23"/>
      <c r="ITO4" s="23"/>
      <c r="ITP4" s="23"/>
      <c r="ITQ4" s="23"/>
      <c r="ITR4" s="23"/>
      <c r="ITS4" s="23"/>
      <c r="ITT4" s="23"/>
      <c r="ITU4" s="23"/>
      <c r="ITV4" s="23"/>
      <c r="ITW4" s="23"/>
      <c r="ITX4" s="23"/>
      <c r="ITY4" s="23"/>
      <c r="ITZ4" s="23"/>
      <c r="IUA4" s="23"/>
      <c r="IUB4" s="23"/>
      <c r="IUC4" s="23"/>
      <c r="IUD4" s="23"/>
      <c r="IUE4" s="23"/>
      <c r="IUF4" s="23"/>
      <c r="IUG4" s="23"/>
      <c r="IUH4" s="23"/>
      <c r="IUI4" s="23"/>
      <c r="IUJ4" s="23"/>
      <c r="IUK4" s="23"/>
      <c r="IUL4" s="23"/>
      <c r="IUM4" s="23"/>
      <c r="IUN4" s="23"/>
      <c r="IUO4" s="24"/>
      <c r="IUR4" s="25"/>
      <c r="IUS4" s="26"/>
      <c r="IUU4" s="18"/>
      <c r="IUV4" s="19"/>
      <c r="IUW4" s="19"/>
      <c r="IUX4" s="19"/>
      <c r="IUY4" s="19"/>
      <c r="IUZ4" s="19"/>
      <c r="IVA4" s="19"/>
      <c r="IVB4" s="19"/>
      <c r="IVC4" s="19"/>
      <c r="IVD4" s="19"/>
      <c r="IVE4" s="19"/>
      <c r="IVF4" s="20"/>
      <c r="IVG4" s="19"/>
      <c r="IVH4" s="19"/>
      <c r="IVI4" s="19"/>
      <c r="IVJ4" s="21"/>
      <c r="IVK4" s="22"/>
      <c r="IVL4" s="21"/>
      <c r="IVM4" s="20"/>
      <c r="IVN4" s="23"/>
      <c r="IVO4" s="23"/>
      <c r="IVP4" s="23"/>
      <c r="IVQ4" s="23"/>
      <c r="IVR4" s="23"/>
      <c r="IVS4" s="23"/>
      <c r="IVT4" s="23"/>
      <c r="IVU4" s="23"/>
      <c r="IVV4" s="23"/>
      <c r="IVW4" s="23"/>
      <c r="IVX4" s="23"/>
      <c r="IVY4" s="23"/>
      <c r="IVZ4" s="23"/>
      <c r="IWA4" s="23"/>
      <c r="IWB4" s="23"/>
      <c r="IWC4" s="23"/>
      <c r="IWD4" s="23"/>
      <c r="IWE4" s="23"/>
      <c r="IWF4" s="23"/>
      <c r="IWG4" s="23"/>
      <c r="IWH4" s="23"/>
      <c r="IWI4" s="23"/>
      <c r="IWJ4" s="23"/>
      <c r="IWK4" s="23"/>
      <c r="IWL4" s="23"/>
      <c r="IWM4" s="23"/>
      <c r="IWN4" s="23"/>
      <c r="IWO4" s="23"/>
      <c r="IWP4" s="23"/>
      <c r="IWQ4" s="23"/>
      <c r="IWR4" s="23"/>
      <c r="IWS4" s="23"/>
      <c r="IWT4" s="23"/>
      <c r="IWU4" s="23"/>
      <c r="IWV4" s="23"/>
      <c r="IWW4" s="23"/>
      <c r="IWX4" s="24"/>
      <c r="IXA4" s="25"/>
      <c r="IXB4" s="26"/>
      <c r="IXD4" s="18"/>
      <c r="IXE4" s="19"/>
      <c r="IXF4" s="19"/>
      <c r="IXG4" s="19"/>
      <c r="IXH4" s="19"/>
      <c r="IXI4" s="19"/>
      <c r="IXJ4" s="19"/>
      <c r="IXK4" s="19"/>
      <c r="IXL4" s="19"/>
      <c r="IXM4" s="19"/>
      <c r="IXN4" s="19"/>
      <c r="IXO4" s="20"/>
      <c r="IXP4" s="19"/>
      <c r="IXQ4" s="19"/>
      <c r="IXR4" s="19"/>
      <c r="IXS4" s="21"/>
      <c r="IXT4" s="22"/>
      <c r="IXU4" s="21"/>
      <c r="IXV4" s="20"/>
      <c r="IXW4" s="23"/>
      <c r="IXX4" s="23"/>
      <c r="IXY4" s="23"/>
      <c r="IXZ4" s="23"/>
      <c r="IYA4" s="23"/>
      <c r="IYB4" s="23"/>
      <c r="IYC4" s="23"/>
      <c r="IYD4" s="23"/>
      <c r="IYE4" s="23"/>
      <c r="IYF4" s="23"/>
      <c r="IYG4" s="23"/>
      <c r="IYH4" s="23"/>
      <c r="IYI4" s="23"/>
      <c r="IYJ4" s="23"/>
      <c r="IYK4" s="23"/>
      <c r="IYL4" s="23"/>
      <c r="IYM4" s="23"/>
      <c r="IYN4" s="23"/>
      <c r="IYO4" s="23"/>
      <c r="IYP4" s="23"/>
      <c r="IYQ4" s="23"/>
      <c r="IYR4" s="23"/>
      <c r="IYS4" s="23"/>
      <c r="IYT4" s="23"/>
      <c r="IYU4" s="23"/>
      <c r="IYV4" s="23"/>
      <c r="IYW4" s="23"/>
      <c r="IYX4" s="23"/>
      <c r="IYY4" s="23"/>
      <c r="IYZ4" s="23"/>
      <c r="IZA4" s="23"/>
      <c r="IZB4" s="23"/>
      <c r="IZC4" s="23"/>
      <c r="IZD4" s="23"/>
      <c r="IZE4" s="23"/>
      <c r="IZF4" s="23"/>
      <c r="IZG4" s="24"/>
      <c r="IZJ4" s="25"/>
      <c r="IZK4" s="26"/>
      <c r="IZM4" s="18"/>
      <c r="IZN4" s="19"/>
      <c r="IZO4" s="19"/>
      <c r="IZP4" s="19"/>
      <c r="IZQ4" s="19"/>
      <c r="IZR4" s="19"/>
      <c r="IZS4" s="19"/>
      <c r="IZT4" s="19"/>
      <c r="IZU4" s="19"/>
      <c r="IZV4" s="19"/>
      <c r="IZW4" s="19"/>
      <c r="IZX4" s="20"/>
      <c r="IZY4" s="19"/>
      <c r="IZZ4" s="19"/>
      <c r="JAA4" s="19"/>
      <c r="JAB4" s="21"/>
      <c r="JAC4" s="22"/>
      <c r="JAD4" s="21"/>
      <c r="JAE4" s="20"/>
      <c r="JAF4" s="23"/>
      <c r="JAG4" s="23"/>
      <c r="JAH4" s="23"/>
      <c r="JAI4" s="23"/>
      <c r="JAJ4" s="23"/>
      <c r="JAK4" s="23"/>
      <c r="JAL4" s="23"/>
      <c r="JAM4" s="23"/>
      <c r="JAN4" s="23"/>
      <c r="JAO4" s="23"/>
      <c r="JAP4" s="23"/>
      <c r="JAQ4" s="23"/>
      <c r="JAR4" s="23"/>
      <c r="JAS4" s="23"/>
      <c r="JAT4" s="23"/>
      <c r="JAU4" s="23"/>
      <c r="JAV4" s="23"/>
      <c r="JAW4" s="23"/>
      <c r="JAX4" s="23"/>
      <c r="JAY4" s="23"/>
      <c r="JAZ4" s="23"/>
      <c r="JBA4" s="23"/>
      <c r="JBB4" s="23"/>
      <c r="JBC4" s="23"/>
      <c r="JBD4" s="23"/>
      <c r="JBE4" s="23"/>
      <c r="JBF4" s="23"/>
      <c r="JBG4" s="23"/>
      <c r="JBH4" s="23"/>
      <c r="JBI4" s="23"/>
      <c r="JBJ4" s="23"/>
      <c r="JBK4" s="23"/>
      <c r="JBL4" s="23"/>
      <c r="JBM4" s="23"/>
      <c r="JBN4" s="23"/>
      <c r="JBO4" s="23"/>
      <c r="JBP4" s="24"/>
      <c r="JBS4" s="25"/>
      <c r="JBT4" s="26"/>
      <c r="JBV4" s="18"/>
      <c r="JBW4" s="19"/>
      <c r="JBX4" s="19"/>
      <c r="JBY4" s="19"/>
      <c r="JBZ4" s="19"/>
      <c r="JCA4" s="19"/>
      <c r="JCB4" s="19"/>
      <c r="JCC4" s="19"/>
      <c r="JCD4" s="19"/>
      <c r="JCE4" s="19"/>
      <c r="JCF4" s="19"/>
      <c r="JCG4" s="20"/>
      <c r="JCH4" s="19"/>
      <c r="JCI4" s="19"/>
      <c r="JCJ4" s="19"/>
      <c r="JCK4" s="21"/>
      <c r="JCL4" s="22"/>
      <c r="JCM4" s="21"/>
      <c r="JCN4" s="20"/>
      <c r="JCO4" s="23"/>
      <c r="JCP4" s="23"/>
      <c r="JCQ4" s="23"/>
      <c r="JCR4" s="23"/>
      <c r="JCS4" s="23"/>
      <c r="JCT4" s="23"/>
      <c r="JCU4" s="23"/>
      <c r="JCV4" s="23"/>
      <c r="JCW4" s="23"/>
      <c r="JCX4" s="23"/>
      <c r="JCY4" s="23"/>
      <c r="JCZ4" s="23"/>
      <c r="JDA4" s="23"/>
      <c r="JDB4" s="23"/>
      <c r="JDC4" s="23"/>
      <c r="JDD4" s="23"/>
      <c r="JDE4" s="23"/>
      <c r="JDF4" s="23"/>
      <c r="JDG4" s="23"/>
      <c r="JDH4" s="23"/>
      <c r="JDI4" s="23"/>
      <c r="JDJ4" s="23"/>
      <c r="JDK4" s="23"/>
      <c r="JDL4" s="23"/>
      <c r="JDM4" s="23"/>
      <c r="JDN4" s="23"/>
      <c r="JDO4" s="23"/>
      <c r="JDP4" s="23"/>
      <c r="JDQ4" s="23"/>
      <c r="JDR4" s="23"/>
      <c r="JDS4" s="23"/>
      <c r="JDT4" s="23"/>
      <c r="JDU4" s="23"/>
      <c r="JDV4" s="23"/>
      <c r="JDW4" s="23"/>
      <c r="JDX4" s="23"/>
      <c r="JDY4" s="24"/>
      <c r="JEB4" s="25"/>
      <c r="JEC4" s="26"/>
      <c r="JEE4" s="18"/>
      <c r="JEF4" s="19"/>
      <c r="JEG4" s="19"/>
      <c r="JEH4" s="19"/>
      <c r="JEI4" s="19"/>
      <c r="JEJ4" s="19"/>
      <c r="JEK4" s="19"/>
      <c r="JEL4" s="19"/>
      <c r="JEM4" s="19"/>
      <c r="JEN4" s="19"/>
      <c r="JEO4" s="19"/>
      <c r="JEP4" s="20"/>
      <c r="JEQ4" s="19"/>
      <c r="JER4" s="19"/>
      <c r="JES4" s="19"/>
      <c r="JET4" s="21"/>
      <c r="JEU4" s="22"/>
      <c r="JEV4" s="21"/>
      <c r="JEW4" s="20"/>
      <c r="JEX4" s="23"/>
      <c r="JEY4" s="23"/>
      <c r="JEZ4" s="23"/>
      <c r="JFA4" s="23"/>
      <c r="JFB4" s="23"/>
      <c r="JFC4" s="23"/>
      <c r="JFD4" s="23"/>
      <c r="JFE4" s="23"/>
      <c r="JFF4" s="23"/>
      <c r="JFG4" s="23"/>
      <c r="JFH4" s="23"/>
      <c r="JFI4" s="23"/>
      <c r="JFJ4" s="23"/>
      <c r="JFK4" s="23"/>
      <c r="JFL4" s="23"/>
      <c r="JFM4" s="23"/>
      <c r="JFN4" s="23"/>
      <c r="JFO4" s="23"/>
      <c r="JFP4" s="23"/>
      <c r="JFQ4" s="23"/>
      <c r="JFR4" s="23"/>
      <c r="JFS4" s="23"/>
      <c r="JFT4" s="23"/>
      <c r="JFU4" s="23"/>
      <c r="JFV4" s="23"/>
      <c r="JFW4" s="23"/>
      <c r="JFX4" s="23"/>
      <c r="JFY4" s="23"/>
      <c r="JFZ4" s="23"/>
      <c r="JGA4" s="23"/>
      <c r="JGB4" s="23"/>
      <c r="JGC4" s="23"/>
      <c r="JGD4" s="23"/>
      <c r="JGE4" s="23"/>
      <c r="JGF4" s="23"/>
      <c r="JGG4" s="23"/>
      <c r="JGH4" s="24"/>
      <c r="JGK4" s="25"/>
      <c r="JGL4" s="26"/>
      <c r="JGN4" s="18"/>
      <c r="JGO4" s="19"/>
      <c r="JGP4" s="19"/>
      <c r="JGQ4" s="19"/>
      <c r="JGR4" s="19"/>
      <c r="JGS4" s="19"/>
      <c r="JGT4" s="19"/>
      <c r="JGU4" s="19"/>
      <c r="JGV4" s="19"/>
      <c r="JGW4" s="19"/>
      <c r="JGX4" s="19"/>
      <c r="JGY4" s="20"/>
      <c r="JGZ4" s="19"/>
      <c r="JHA4" s="19"/>
      <c r="JHB4" s="19"/>
      <c r="JHC4" s="21"/>
      <c r="JHD4" s="22"/>
      <c r="JHE4" s="21"/>
      <c r="JHF4" s="20"/>
      <c r="JHG4" s="23"/>
      <c r="JHH4" s="23"/>
      <c r="JHI4" s="23"/>
      <c r="JHJ4" s="23"/>
      <c r="JHK4" s="23"/>
      <c r="JHL4" s="23"/>
      <c r="JHM4" s="23"/>
      <c r="JHN4" s="23"/>
      <c r="JHO4" s="23"/>
      <c r="JHP4" s="23"/>
      <c r="JHQ4" s="23"/>
      <c r="JHR4" s="23"/>
      <c r="JHS4" s="23"/>
      <c r="JHT4" s="23"/>
      <c r="JHU4" s="23"/>
      <c r="JHV4" s="23"/>
      <c r="JHW4" s="23"/>
      <c r="JHX4" s="23"/>
      <c r="JHY4" s="23"/>
      <c r="JHZ4" s="23"/>
      <c r="JIA4" s="23"/>
      <c r="JIB4" s="23"/>
      <c r="JIC4" s="23"/>
      <c r="JID4" s="23"/>
      <c r="JIE4" s="23"/>
      <c r="JIF4" s="23"/>
      <c r="JIG4" s="23"/>
      <c r="JIH4" s="23"/>
      <c r="JII4" s="23"/>
      <c r="JIJ4" s="23"/>
      <c r="JIK4" s="23"/>
      <c r="JIL4" s="23"/>
      <c r="JIM4" s="23"/>
      <c r="JIN4" s="23"/>
      <c r="JIO4" s="23"/>
      <c r="JIP4" s="23"/>
      <c r="JIQ4" s="24"/>
      <c r="JIT4" s="25"/>
      <c r="JIU4" s="26"/>
      <c r="JIW4" s="18"/>
      <c r="JIX4" s="19"/>
      <c r="JIY4" s="19"/>
      <c r="JIZ4" s="19"/>
      <c r="JJA4" s="19"/>
      <c r="JJB4" s="19"/>
      <c r="JJC4" s="19"/>
      <c r="JJD4" s="19"/>
      <c r="JJE4" s="19"/>
      <c r="JJF4" s="19"/>
      <c r="JJG4" s="19"/>
      <c r="JJH4" s="20"/>
      <c r="JJI4" s="19"/>
      <c r="JJJ4" s="19"/>
      <c r="JJK4" s="19"/>
      <c r="JJL4" s="21"/>
      <c r="JJM4" s="22"/>
      <c r="JJN4" s="21"/>
      <c r="JJO4" s="20"/>
      <c r="JJP4" s="23"/>
      <c r="JJQ4" s="23"/>
      <c r="JJR4" s="23"/>
      <c r="JJS4" s="23"/>
      <c r="JJT4" s="23"/>
      <c r="JJU4" s="23"/>
      <c r="JJV4" s="23"/>
      <c r="JJW4" s="23"/>
      <c r="JJX4" s="23"/>
      <c r="JJY4" s="23"/>
      <c r="JJZ4" s="23"/>
      <c r="JKA4" s="23"/>
      <c r="JKB4" s="23"/>
      <c r="JKC4" s="23"/>
      <c r="JKD4" s="23"/>
      <c r="JKE4" s="23"/>
      <c r="JKF4" s="23"/>
      <c r="JKG4" s="23"/>
      <c r="JKH4" s="23"/>
      <c r="JKI4" s="23"/>
      <c r="JKJ4" s="23"/>
      <c r="JKK4" s="23"/>
      <c r="JKL4" s="23"/>
      <c r="JKM4" s="23"/>
      <c r="JKN4" s="23"/>
      <c r="JKO4" s="23"/>
      <c r="JKP4" s="23"/>
      <c r="JKQ4" s="23"/>
      <c r="JKR4" s="23"/>
      <c r="JKS4" s="23"/>
      <c r="JKT4" s="23"/>
      <c r="JKU4" s="23"/>
      <c r="JKV4" s="23"/>
      <c r="JKW4" s="23"/>
      <c r="JKX4" s="23"/>
      <c r="JKY4" s="23"/>
      <c r="JKZ4" s="24"/>
      <c r="JLC4" s="25"/>
      <c r="JLD4" s="26"/>
      <c r="JLF4" s="18"/>
      <c r="JLG4" s="19"/>
      <c r="JLH4" s="19"/>
      <c r="JLI4" s="19"/>
      <c r="JLJ4" s="19"/>
      <c r="JLK4" s="19"/>
      <c r="JLL4" s="19"/>
      <c r="JLM4" s="19"/>
      <c r="JLN4" s="19"/>
      <c r="JLO4" s="19"/>
      <c r="JLP4" s="19"/>
      <c r="JLQ4" s="20"/>
      <c r="JLR4" s="19"/>
      <c r="JLS4" s="19"/>
      <c r="JLT4" s="19"/>
      <c r="JLU4" s="21"/>
      <c r="JLV4" s="22"/>
      <c r="JLW4" s="21"/>
      <c r="JLX4" s="20"/>
      <c r="JLY4" s="23"/>
      <c r="JLZ4" s="23"/>
      <c r="JMA4" s="23"/>
      <c r="JMB4" s="23"/>
      <c r="JMC4" s="23"/>
      <c r="JMD4" s="23"/>
      <c r="JME4" s="23"/>
      <c r="JMF4" s="23"/>
      <c r="JMG4" s="23"/>
      <c r="JMH4" s="23"/>
      <c r="JMI4" s="23"/>
      <c r="JMJ4" s="23"/>
      <c r="JMK4" s="23"/>
      <c r="JML4" s="23"/>
      <c r="JMM4" s="23"/>
      <c r="JMN4" s="23"/>
      <c r="JMO4" s="23"/>
      <c r="JMP4" s="23"/>
      <c r="JMQ4" s="23"/>
      <c r="JMR4" s="23"/>
      <c r="JMS4" s="23"/>
      <c r="JMT4" s="23"/>
      <c r="JMU4" s="23"/>
      <c r="JMV4" s="23"/>
      <c r="JMW4" s="23"/>
      <c r="JMX4" s="23"/>
      <c r="JMY4" s="23"/>
      <c r="JMZ4" s="23"/>
      <c r="JNA4" s="23"/>
      <c r="JNB4" s="23"/>
      <c r="JNC4" s="23"/>
      <c r="JND4" s="23"/>
      <c r="JNE4" s="23"/>
      <c r="JNF4" s="23"/>
      <c r="JNG4" s="23"/>
      <c r="JNH4" s="23"/>
      <c r="JNI4" s="24"/>
      <c r="JNL4" s="25"/>
      <c r="JNM4" s="26"/>
      <c r="JNO4" s="18"/>
      <c r="JNP4" s="19"/>
      <c r="JNQ4" s="19"/>
      <c r="JNR4" s="19"/>
      <c r="JNS4" s="19"/>
      <c r="JNT4" s="19"/>
      <c r="JNU4" s="19"/>
      <c r="JNV4" s="19"/>
      <c r="JNW4" s="19"/>
      <c r="JNX4" s="19"/>
      <c r="JNY4" s="19"/>
      <c r="JNZ4" s="20"/>
      <c r="JOA4" s="19"/>
      <c r="JOB4" s="19"/>
      <c r="JOC4" s="19"/>
      <c r="JOD4" s="21"/>
      <c r="JOE4" s="22"/>
      <c r="JOF4" s="21"/>
      <c r="JOG4" s="20"/>
      <c r="JOH4" s="23"/>
      <c r="JOI4" s="23"/>
      <c r="JOJ4" s="23"/>
      <c r="JOK4" s="23"/>
      <c r="JOL4" s="23"/>
      <c r="JOM4" s="23"/>
      <c r="JON4" s="23"/>
      <c r="JOO4" s="23"/>
      <c r="JOP4" s="23"/>
      <c r="JOQ4" s="23"/>
      <c r="JOR4" s="23"/>
      <c r="JOS4" s="23"/>
      <c r="JOT4" s="23"/>
      <c r="JOU4" s="23"/>
      <c r="JOV4" s="23"/>
      <c r="JOW4" s="23"/>
      <c r="JOX4" s="23"/>
      <c r="JOY4" s="23"/>
      <c r="JOZ4" s="23"/>
      <c r="JPA4" s="23"/>
      <c r="JPB4" s="23"/>
      <c r="JPC4" s="23"/>
      <c r="JPD4" s="23"/>
      <c r="JPE4" s="23"/>
      <c r="JPF4" s="23"/>
      <c r="JPG4" s="23"/>
      <c r="JPH4" s="23"/>
      <c r="JPI4" s="23"/>
      <c r="JPJ4" s="23"/>
      <c r="JPK4" s="23"/>
      <c r="JPL4" s="23"/>
      <c r="JPM4" s="23"/>
      <c r="JPN4" s="23"/>
      <c r="JPO4" s="23"/>
      <c r="JPP4" s="23"/>
      <c r="JPQ4" s="23"/>
      <c r="JPR4" s="24"/>
      <c r="JPU4" s="25"/>
      <c r="JPV4" s="26"/>
      <c r="JPX4" s="18"/>
      <c r="JPY4" s="19"/>
      <c r="JPZ4" s="19"/>
      <c r="JQA4" s="19"/>
      <c r="JQB4" s="19"/>
      <c r="JQC4" s="19"/>
      <c r="JQD4" s="19"/>
      <c r="JQE4" s="19"/>
      <c r="JQF4" s="19"/>
      <c r="JQG4" s="19"/>
      <c r="JQH4" s="19"/>
      <c r="JQI4" s="20"/>
      <c r="JQJ4" s="19"/>
      <c r="JQK4" s="19"/>
      <c r="JQL4" s="19"/>
      <c r="JQM4" s="21"/>
      <c r="JQN4" s="22"/>
      <c r="JQO4" s="21"/>
      <c r="JQP4" s="20"/>
      <c r="JQQ4" s="23"/>
      <c r="JQR4" s="23"/>
      <c r="JQS4" s="23"/>
      <c r="JQT4" s="23"/>
      <c r="JQU4" s="23"/>
      <c r="JQV4" s="23"/>
      <c r="JQW4" s="23"/>
      <c r="JQX4" s="23"/>
      <c r="JQY4" s="23"/>
      <c r="JQZ4" s="23"/>
      <c r="JRA4" s="23"/>
      <c r="JRB4" s="23"/>
      <c r="JRC4" s="23"/>
      <c r="JRD4" s="23"/>
      <c r="JRE4" s="23"/>
      <c r="JRF4" s="23"/>
      <c r="JRG4" s="23"/>
      <c r="JRH4" s="23"/>
      <c r="JRI4" s="23"/>
      <c r="JRJ4" s="23"/>
      <c r="JRK4" s="23"/>
      <c r="JRL4" s="23"/>
      <c r="JRM4" s="23"/>
      <c r="JRN4" s="23"/>
      <c r="JRO4" s="23"/>
      <c r="JRP4" s="23"/>
      <c r="JRQ4" s="23"/>
      <c r="JRR4" s="23"/>
      <c r="JRS4" s="23"/>
      <c r="JRT4" s="23"/>
      <c r="JRU4" s="23"/>
      <c r="JRV4" s="23"/>
      <c r="JRW4" s="23"/>
      <c r="JRX4" s="23"/>
      <c r="JRY4" s="23"/>
      <c r="JRZ4" s="23"/>
      <c r="JSA4" s="24"/>
      <c r="JSD4" s="25"/>
      <c r="JSE4" s="26"/>
      <c r="JSG4" s="18"/>
      <c r="JSH4" s="19"/>
      <c r="JSI4" s="19"/>
      <c r="JSJ4" s="19"/>
      <c r="JSK4" s="19"/>
      <c r="JSL4" s="19"/>
      <c r="JSM4" s="19"/>
      <c r="JSN4" s="19"/>
      <c r="JSO4" s="19"/>
      <c r="JSP4" s="19"/>
      <c r="JSQ4" s="19"/>
      <c r="JSR4" s="20"/>
      <c r="JSS4" s="19"/>
      <c r="JST4" s="19"/>
      <c r="JSU4" s="19"/>
      <c r="JSV4" s="21"/>
      <c r="JSW4" s="22"/>
      <c r="JSX4" s="21"/>
      <c r="JSY4" s="20"/>
      <c r="JSZ4" s="23"/>
      <c r="JTA4" s="23"/>
      <c r="JTB4" s="23"/>
      <c r="JTC4" s="23"/>
      <c r="JTD4" s="23"/>
      <c r="JTE4" s="23"/>
      <c r="JTF4" s="23"/>
      <c r="JTG4" s="23"/>
      <c r="JTH4" s="23"/>
      <c r="JTI4" s="23"/>
      <c r="JTJ4" s="23"/>
      <c r="JTK4" s="23"/>
      <c r="JTL4" s="23"/>
      <c r="JTM4" s="23"/>
      <c r="JTN4" s="23"/>
      <c r="JTO4" s="23"/>
      <c r="JTP4" s="23"/>
      <c r="JTQ4" s="23"/>
      <c r="JTR4" s="23"/>
      <c r="JTS4" s="23"/>
      <c r="JTT4" s="23"/>
      <c r="JTU4" s="23"/>
      <c r="JTV4" s="23"/>
      <c r="JTW4" s="23"/>
      <c r="JTX4" s="23"/>
      <c r="JTY4" s="23"/>
      <c r="JTZ4" s="23"/>
      <c r="JUA4" s="23"/>
      <c r="JUB4" s="23"/>
      <c r="JUC4" s="23"/>
      <c r="JUD4" s="23"/>
      <c r="JUE4" s="23"/>
      <c r="JUF4" s="23"/>
      <c r="JUG4" s="23"/>
      <c r="JUH4" s="23"/>
      <c r="JUI4" s="23"/>
      <c r="JUJ4" s="24"/>
      <c r="JUM4" s="25"/>
      <c r="JUN4" s="26"/>
      <c r="JUP4" s="18"/>
      <c r="JUQ4" s="19"/>
      <c r="JUR4" s="19"/>
      <c r="JUS4" s="19"/>
      <c r="JUT4" s="19"/>
      <c r="JUU4" s="19"/>
      <c r="JUV4" s="19"/>
      <c r="JUW4" s="19"/>
      <c r="JUX4" s="19"/>
      <c r="JUY4" s="19"/>
      <c r="JUZ4" s="19"/>
      <c r="JVA4" s="20"/>
      <c r="JVB4" s="19"/>
      <c r="JVC4" s="19"/>
      <c r="JVD4" s="19"/>
      <c r="JVE4" s="21"/>
      <c r="JVF4" s="22"/>
      <c r="JVG4" s="21"/>
      <c r="JVH4" s="20"/>
      <c r="JVI4" s="23"/>
      <c r="JVJ4" s="23"/>
      <c r="JVK4" s="23"/>
      <c r="JVL4" s="23"/>
      <c r="JVM4" s="23"/>
      <c r="JVN4" s="23"/>
      <c r="JVO4" s="23"/>
      <c r="JVP4" s="23"/>
      <c r="JVQ4" s="23"/>
      <c r="JVR4" s="23"/>
      <c r="JVS4" s="23"/>
      <c r="JVT4" s="23"/>
      <c r="JVU4" s="23"/>
      <c r="JVV4" s="23"/>
      <c r="JVW4" s="23"/>
      <c r="JVX4" s="23"/>
      <c r="JVY4" s="23"/>
      <c r="JVZ4" s="23"/>
      <c r="JWA4" s="23"/>
      <c r="JWB4" s="23"/>
      <c r="JWC4" s="23"/>
      <c r="JWD4" s="23"/>
      <c r="JWE4" s="23"/>
      <c r="JWF4" s="23"/>
      <c r="JWG4" s="23"/>
      <c r="JWH4" s="23"/>
      <c r="JWI4" s="23"/>
      <c r="JWJ4" s="23"/>
      <c r="JWK4" s="23"/>
      <c r="JWL4" s="23"/>
      <c r="JWM4" s="23"/>
      <c r="JWN4" s="23"/>
      <c r="JWO4" s="23"/>
      <c r="JWP4" s="23"/>
      <c r="JWQ4" s="23"/>
      <c r="JWR4" s="23"/>
      <c r="JWS4" s="24"/>
      <c r="JWV4" s="25"/>
      <c r="JWW4" s="26"/>
      <c r="JWY4" s="18"/>
      <c r="JWZ4" s="19"/>
      <c r="JXA4" s="19"/>
      <c r="JXB4" s="19"/>
      <c r="JXC4" s="19"/>
      <c r="JXD4" s="19"/>
      <c r="JXE4" s="19"/>
      <c r="JXF4" s="19"/>
      <c r="JXG4" s="19"/>
      <c r="JXH4" s="19"/>
      <c r="JXI4" s="19"/>
      <c r="JXJ4" s="20"/>
      <c r="JXK4" s="19"/>
      <c r="JXL4" s="19"/>
      <c r="JXM4" s="19"/>
      <c r="JXN4" s="21"/>
      <c r="JXO4" s="22"/>
      <c r="JXP4" s="21"/>
      <c r="JXQ4" s="20"/>
      <c r="JXR4" s="23"/>
      <c r="JXS4" s="23"/>
      <c r="JXT4" s="23"/>
      <c r="JXU4" s="23"/>
      <c r="JXV4" s="23"/>
      <c r="JXW4" s="23"/>
      <c r="JXX4" s="23"/>
      <c r="JXY4" s="23"/>
      <c r="JXZ4" s="23"/>
      <c r="JYA4" s="23"/>
      <c r="JYB4" s="23"/>
      <c r="JYC4" s="23"/>
      <c r="JYD4" s="23"/>
      <c r="JYE4" s="23"/>
      <c r="JYF4" s="23"/>
      <c r="JYG4" s="23"/>
      <c r="JYH4" s="23"/>
      <c r="JYI4" s="23"/>
      <c r="JYJ4" s="23"/>
      <c r="JYK4" s="23"/>
      <c r="JYL4" s="23"/>
      <c r="JYM4" s="23"/>
      <c r="JYN4" s="23"/>
      <c r="JYO4" s="23"/>
      <c r="JYP4" s="23"/>
      <c r="JYQ4" s="23"/>
      <c r="JYR4" s="23"/>
      <c r="JYS4" s="23"/>
      <c r="JYT4" s="23"/>
      <c r="JYU4" s="23"/>
      <c r="JYV4" s="23"/>
      <c r="JYW4" s="23"/>
      <c r="JYX4" s="23"/>
      <c r="JYY4" s="23"/>
      <c r="JYZ4" s="23"/>
      <c r="JZA4" s="23"/>
      <c r="JZB4" s="24"/>
      <c r="JZE4" s="25"/>
      <c r="JZF4" s="26"/>
      <c r="JZH4" s="18"/>
      <c r="JZI4" s="19"/>
      <c r="JZJ4" s="19"/>
      <c r="JZK4" s="19"/>
      <c r="JZL4" s="19"/>
      <c r="JZM4" s="19"/>
      <c r="JZN4" s="19"/>
      <c r="JZO4" s="19"/>
      <c r="JZP4" s="19"/>
      <c r="JZQ4" s="19"/>
      <c r="JZR4" s="19"/>
      <c r="JZS4" s="20"/>
      <c r="JZT4" s="19"/>
      <c r="JZU4" s="19"/>
      <c r="JZV4" s="19"/>
      <c r="JZW4" s="21"/>
      <c r="JZX4" s="22"/>
      <c r="JZY4" s="21"/>
      <c r="JZZ4" s="20"/>
      <c r="KAA4" s="23"/>
      <c r="KAB4" s="23"/>
      <c r="KAC4" s="23"/>
      <c r="KAD4" s="23"/>
      <c r="KAE4" s="23"/>
      <c r="KAF4" s="23"/>
      <c r="KAG4" s="23"/>
      <c r="KAH4" s="23"/>
      <c r="KAI4" s="23"/>
      <c r="KAJ4" s="23"/>
      <c r="KAK4" s="23"/>
      <c r="KAL4" s="23"/>
      <c r="KAM4" s="23"/>
      <c r="KAN4" s="23"/>
      <c r="KAO4" s="23"/>
      <c r="KAP4" s="23"/>
      <c r="KAQ4" s="23"/>
      <c r="KAR4" s="23"/>
      <c r="KAS4" s="23"/>
      <c r="KAT4" s="23"/>
      <c r="KAU4" s="23"/>
      <c r="KAV4" s="23"/>
      <c r="KAW4" s="23"/>
      <c r="KAX4" s="23"/>
      <c r="KAY4" s="23"/>
      <c r="KAZ4" s="23"/>
      <c r="KBA4" s="23"/>
      <c r="KBB4" s="23"/>
      <c r="KBC4" s="23"/>
      <c r="KBD4" s="23"/>
      <c r="KBE4" s="23"/>
      <c r="KBF4" s="23"/>
      <c r="KBG4" s="23"/>
      <c r="KBH4" s="23"/>
      <c r="KBI4" s="23"/>
      <c r="KBJ4" s="23"/>
      <c r="KBK4" s="24"/>
      <c r="KBN4" s="25"/>
      <c r="KBO4" s="26"/>
      <c r="KBQ4" s="18"/>
      <c r="KBR4" s="19"/>
      <c r="KBS4" s="19"/>
      <c r="KBT4" s="19"/>
      <c r="KBU4" s="19"/>
      <c r="KBV4" s="19"/>
      <c r="KBW4" s="19"/>
      <c r="KBX4" s="19"/>
      <c r="KBY4" s="19"/>
      <c r="KBZ4" s="19"/>
      <c r="KCA4" s="19"/>
      <c r="KCB4" s="20"/>
      <c r="KCC4" s="19"/>
      <c r="KCD4" s="19"/>
      <c r="KCE4" s="19"/>
      <c r="KCF4" s="21"/>
      <c r="KCG4" s="22"/>
      <c r="KCH4" s="21"/>
      <c r="KCI4" s="20"/>
      <c r="KCJ4" s="23"/>
      <c r="KCK4" s="23"/>
      <c r="KCL4" s="23"/>
      <c r="KCM4" s="23"/>
      <c r="KCN4" s="23"/>
      <c r="KCO4" s="23"/>
      <c r="KCP4" s="23"/>
      <c r="KCQ4" s="23"/>
      <c r="KCR4" s="23"/>
      <c r="KCS4" s="23"/>
      <c r="KCT4" s="23"/>
      <c r="KCU4" s="23"/>
      <c r="KCV4" s="23"/>
      <c r="KCW4" s="23"/>
      <c r="KCX4" s="23"/>
      <c r="KCY4" s="23"/>
      <c r="KCZ4" s="23"/>
      <c r="KDA4" s="23"/>
      <c r="KDB4" s="23"/>
      <c r="KDC4" s="23"/>
      <c r="KDD4" s="23"/>
      <c r="KDE4" s="23"/>
      <c r="KDF4" s="23"/>
      <c r="KDG4" s="23"/>
      <c r="KDH4" s="23"/>
      <c r="KDI4" s="23"/>
      <c r="KDJ4" s="23"/>
      <c r="KDK4" s="23"/>
      <c r="KDL4" s="23"/>
      <c r="KDM4" s="23"/>
      <c r="KDN4" s="23"/>
      <c r="KDO4" s="23"/>
      <c r="KDP4" s="23"/>
      <c r="KDQ4" s="23"/>
      <c r="KDR4" s="23"/>
      <c r="KDS4" s="23"/>
      <c r="KDT4" s="24"/>
      <c r="KDW4" s="25"/>
      <c r="KDX4" s="26"/>
      <c r="KDZ4" s="18"/>
      <c r="KEA4" s="19"/>
      <c r="KEB4" s="19"/>
      <c r="KEC4" s="19"/>
      <c r="KED4" s="19"/>
      <c r="KEE4" s="19"/>
      <c r="KEF4" s="19"/>
      <c r="KEG4" s="19"/>
      <c r="KEH4" s="19"/>
      <c r="KEI4" s="19"/>
      <c r="KEJ4" s="19"/>
      <c r="KEK4" s="20"/>
      <c r="KEL4" s="19"/>
      <c r="KEM4" s="19"/>
      <c r="KEN4" s="19"/>
      <c r="KEO4" s="21"/>
      <c r="KEP4" s="22"/>
      <c r="KEQ4" s="21"/>
      <c r="KER4" s="20"/>
      <c r="KES4" s="23"/>
      <c r="KET4" s="23"/>
      <c r="KEU4" s="23"/>
      <c r="KEV4" s="23"/>
      <c r="KEW4" s="23"/>
      <c r="KEX4" s="23"/>
      <c r="KEY4" s="23"/>
      <c r="KEZ4" s="23"/>
      <c r="KFA4" s="23"/>
      <c r="KFB4" s="23"/>
      <c r="KFC4" s="23"/>
      <c r="KFD4" s="23"/>
      <c r="KFE4" s="23"/>
      <c r="KFF4" s="23"/>
      <c r="KFG4" s="23"/>
      <c r="KFH4" s="23"/>
      <c r="KFI4" s="23"/>
      <c r="KFJ4" s="23"/>
      <c r="KFK4" s="23"/>
      <c r="KFL4" s="23"/>
      <c r="KFM4" s="23"/>
      <c r="KFN4" s="23"/>
      <c r="KFO4" s="23"/>
      <c r="KFP4" s="23"/>
      <c r="KFQ4" s="23"/>
      <c r="KFR4" s="23"/>
      <c r="KFS4" s="23"/>
      <c r="KFT4" s="23"/>
      <c r="KFU4" s="23"/>
      <c r="KFV4" s="23"/>
      <c r="KFW4" s="23"/>
      <c r="KFX4" s="23"/>
      <c r="KFY4" s="23"/>
      <c r="KFZ4" s="23"/>
      <c r="KGA4" s="23"/>
      <c r="KGB4" s="23"/>
      <c r="KGC4" s="24"/>
      <c r="KGF4" s="25"/>
      <c r="KGG4" s="26"/>
      <c r="KGI4" s="18"/>
      <c r="KGJ4" s="19"/>
      <c r="KGK4" s="19"/>
      <c r="KGL4" s="19"/>
      <c r="KGM4" s="19"/>
      <c r="KGN4" s="19"/>
      <c r="KGO4" s="19"/>
      <c r="KGP4" s="19"/>
      <c r="KGQ4" s="19"/>
      <c r="KGR4" s="19"/>
      <c r="KGS4" s="19"/>
      <c r="KGT4" s="20"/>
      <c r="KGU4" s="19"/>
      <c r="KGV4" s="19"/>
      <c r="KGW4" s="19"/>
      <c r="KGX4" s="21"/>
      <c r="KGY4" s="22"/>
      <c r="KGZ4" s="21"/>
      <c r="KHA4" s="20"/>
      <c r="KHB4" s="23"/>
      <c r="KHC4" s="23"/>
      <c r="KHD4" s="23"/>
      <c r="KHE4" s="23"/>
      <c r="KHF4" s="23"/>
      <c r="KHG4" s="23"/>
      <c r="KHH4" s="23"/>
      <c r="KHI4" s="23"/>
      <c r="KHJ4" s="23"/>
      <c r="KHK4" s="23"/>
      <c r="KHL4" s="23"/>
      <c r="KHM4" s="23"/>
      <c r="KHN4" s="23"/>
      <c r="KHO4" s="23"/>
      <c r="KHP4" s="23"/>
      <c r="KHQ4" s="23"/>
      <c r="KHR4" s="23"/>
      <c r="KHS4" s="23"/>
      <c r="KHT4" s="23"/>
      <c r="KHU4" s="23"/>
      <c r="KHV4" s="23"/>
      <c r="KHW4" s="23"/>
      <c r="KHX4" s="23"/>
      <c r="KHY4" s="23"/>
      <c r="KHZ4" s="23"/>
      <c r="KIA4" s="23"/>
      <c r="KIB4" s="23"/>
      <c r="KIC4" s="23"/>
      <c r="KID4" s="23"/>
      <c r="KIE4" s="23"/>
      <c r="KIF4" s="23"/>
      <c r="KIG4" s="23"/>
      <c r="KIH4" s="23"/>
      <c r="KII4" s="23"/>
      <c r="KIJ4" s="23"/>
      <c r="KIK4" s="23"/>
      <c r="KIL4" s="24"/>
      <c r="KIO4" s="25"/>
      <c r="KIP4" s="26"/>
      <c r="KIR4" s="18"/>
      <c r="KIS4" s="19"/>
      <c r="KIT4" s="19"/>
      <c r="KIU4" s="19"/>
      <c r="KIV4" s="19"/>
      <c r="KIW4" s="19"/>
      <c r="KIX4" s="19"/>
      <c r="KIY4" s="19"/>
      <c r="KIZ4" s="19"/>
      <c r="KJA4" s="19"/>
      <c r="KJB4" s="19"/>
      <c r="KJC4" s="20"/>
      <c r="KJD4" s="19"/>
      <c r="KJE4" s="19"/>
      <c r="KJF4" s="19"/>
      <c r="KJG4" s="21"/>
      <c r="KJH4" s="22"/>
      <c r="KJI4" s="21"/>
      <c r="KJJ4" s="20"/>
      <c r="KJK4" s="23"/>
      <c r="KJL4" s="23"/>
      <c r="KJM4" s="23"/>
      <c r="KJN4" s="23"/>
      <c r="KJO4" s="23"/>
      <c r="KJP4" s="23"/>
      <c r="KJQ4" s="23"/>
      <c r="KJR4" s="23"/>
      <c r="KJS4" s="23"/>
      <c r="KJT4" s="23"/>
      <c r="KJU4" s="23"/>
      <c r="KJV4" s="23"/>
      <c r="KJW4" s="23"/>
      <c r="KJX4" s="23"/>
      <c r="KJY4" s="23"/>
      <c r="KJZ4" s="23"/>
      <c r="KKA4" s="23"/>
      <c r="KKB4" s="23"/>
      <c r="KKC4" s="23"/>
      <c r="KKD4" s="23"/>
      <c r="KKE4" s="23"/>
      <c r="KKF4" s="23"/>
      <c r="KKG4" s="23"/>
      <c r="KKH4" s="23"/>
      <c r="KKI4" s="23"/>
      <c r="KKJ4" s="23"/>
      <c r="KKK4" s="23"/>
      <c r="KKL4" s="23"/>
      <c r="KKM4" s="23"/>
      <c r="KKN4" s="23"/>
      <c r="KKO4" s="23"/>
      <c r="KKP4" s="23"/>
      <c r="KKQ4" s="23"/>
      <c r="KKR4" s="23"/>
      <c r="KKS4" s="23"/>
      <c r="KKT4" s="23"/>
      <c r="KKU4" s="24"/>
      <c r="KKX4" s="25"/>
      <c r="KKY4" s="26"/>
      <c r="KLA4" s="18"/>
      <c r="KLB4" s="19"/>
      <c r="KLC4" s="19"/>
      <c r="KLD4" s="19"/>
      <c r="KLE4" s="19"/>
      <c r="KLF4" s="19"/>
      <c r="KLG4" s="19"/>
      <c r="KLH4" s="19"/>
      <c r="KLI4" s="19"/>
      <c r="KLJ4" s="19"/>
      <c r="KLK4" s="19"/>
      <c r="KLL4" s="20"/>
      <c r="KLM4" s="19"/>
      <c r="KLN4" s="19"/>
      <c r="KLO4" s="19"/>
      <c r="KLP4" s="21"/>
      <c r="KLQ4" s="22"/>
      <c r="KLR4" s="21"/>
      <c r="KLS4" s="20"/>
      <c r="KLT4" s="23"/>
      <c r="KLU4" s="23"/>
      <c r="KLV4" s="23"/>
      <c r="KLW4" s="23"/>
      <c r="KLX4" s="23"/>
      <c r="KLY4" s="23"/>
      <c r="KLZ4" s="23"/>
      <c r="KMA4" s="23"/>
      <c r="KMB4" s="23"/>
      <c r="KMC4" s="23"/>
      <c r="KMD4" s="23"/>
      <c r="KME4" s="23"/>
      <c r="KMF4" s="23"/>
      <c r="KMG4" s="23"/>
      <c r="KMH4" s="23"/>
      <c r="KMI4" s="23"/>
      <c r="KMJ4" s="23"/>
      <c r="KMK4" s="23"/>
      <c r="KML4" s="23"/>
      <c r="KMM4" s="23"/>
      <c r="KMN4" s="23"/>
      <c r="KMO4" s="23"/>
      <c r="KMP4" s="23"/>
      <c r="KMQ4" s="23"/>
      <c r="KMR4" s="23"/>
      <c r="KMS4" s="23"/>
      <c r="KMT4" s="23"/>
      <c r="KMU4" s="23"/>
      <c r="KMV4" s="23"/>
      <c r="KMW4" s="23"/>
      <c r="KMX4" s="23"/>
      <c r="KMY4" s="23"/>
      <c r="KMZ4" s="23"/>
      <c r="KNA4" s="23"/>
      <c r="KNB4" s="23"/>
      <c r="KNC4" s="23"/>
      <c r="KND4" s="24"/>
      <c r="KNG4" s="25"/>
      <c r="KNH4" s="26"/>
      <c r="KNJ4" s="18"/>
      <c r="KNK4" s="19"/>
      <c r="KNL4" s="19"/>
      <c r="KNM4" s="19"/>
      <c r="KNN4" s="19"/>
      <c r="KNO4" s="19"/>
      <c r="KNP4" s="19"/>
      <c r="KNQ4" s="19"/>
      <c r="KNR4" s="19"/>
      <c r="KNS4" s="19"/>
      <c r="KNT4" s="19"/>
      <c r="KNU4" s="20"/>
      <c r="KNV4" s="19"/>
      <c r="KNW4" s="19"/>
      <c r="KNX4" s="19"/>
      <c r="KNY4" s="21"/>
      <c r="KNZ4" s="22"/>
      <c r="KOA4" s="21"/>
      <c r="KOB4" s="20"/>
      <c r="KOC4" s="23"/>
      <c r="KOD4" s="23"/>
      <c r="KOE4" s="23"/>
      <c r="KOF4" s="23"/>
      <c r="KOG4" s="23"/>
      <c r="KOH4" s="23"/>
      <c r="KOI4" s="23"/>
      <c r="KOJ4" s="23"/>
      <c r="KOK4" s="23"/>
      <c r="KOL4" s="23"/>
      <c r="KOM4" s="23"/>
      <c r="KON4" s="23"/>
      <c r="KOO4" s="23"/>
      <c r="KOP4" s="23"/>
      <c r="KOQ4" s="23"/>
      <c r="KOR4" s="23"/>
      <c r="KOS4" s="23"/>
      <c r="KOT4" s="23"/>
      <c r="KOU4" s="23"/>
      <c r="KOV4" s="23"/>
      <c r="KOW4" s="23"/>
      <c r="KOX4" s="23"/>
      <c r="KOY4" s="23"/>
      <c r="KOZ4" s="23"/>
      <c r="KPA4" s="23"/>
      <c r="KPB4" s="23"/>
      <c r="KPC4" s="23"/>
      <c r="KPD4" s="23"/>
      <c r="KPE4" s="23"/>
      <c r="KPF4" s="23"/>
      <c r="KPG4" s="23"/>
      <c r="KPH4" s="23"/>
      <c r="KPI4" s="23"/>
      <c r="KPJ4" s="23"/>
      <c r="KPK4" s="23"/>
      <c r="KPL4" s="23"/>
      <c r="KPM4" s="24"/>
      <c r="KPP4" s="25"/>
      <c r="KPQ4" s="26"/>
      <c r="KPS4" s="18"/>
      <c r="KPT4" s="19"/>
      <c r="KPU4" s="19"/>
      <c r="KPV4" s="19"/>
      <c r="KPW4" s="19"/>
      <c r="KPX4" s="19"/>
      <c r="KPY4" s="19"/>
      <c r="KPZ4" s="19"/>
      <c r="KQA4" s="19"/>
      <c r="KQB4" s="19"/>
      <c r="KQC4" s="19"/>
      <c r="KQD4" s="20"/>
      <c r="KQE4" s="19"/>
      <c r="KQF4" s="19"/>
      <c r="KQG4" s="19"/>
      <c r="KQH4" s="21"/>
      <c r="KQI4" s="22"/>
      <c r="KQJ4" s="21"/>
      <c r="KQK4" s="20"/>
      <c r="KQL4" s="23"/>
      <c r="KQM4" s="23"/>
      <c r="KQN4" s="23"/>
      <c r="KQO4" s="23"/>
      <c r="KQP4" s="23"/>
      <c r="KQQ4" s="23"/>
      <c r="KQR4" s="23"/>
      <c r="KQS4" s="23"/>
      <c r="KQT4" s="23"/>
      <c r="KQU4" s="23"/>
      <c r="KQV4" s="23"/>
      <c r="KQW4" s="23"/>
      <c r="KQX4" s="23"/>
      <c r="KQY4" s="23"/>
      <c r="KQZ4" s="23"/>
      <c r="KRA4" s="23"/>
      <c r="KRB4" s="23"/>
      <c r="KRC4" s="23"/>
      <c r="KRD4" s="23"/>
      <c r="KRE4" s="23"/>
      <c r="KRF4" s="23"/>
      <c r="KRG4" s="23"/>
      <c r="KRH4" s="23"/>
      <c r="KRI4" s="23"/>
      <c r="KRJ4" s="23"/>
      <c r="KRK4" s="23"/>
      <c r="KRL4" s="23"/>
      <c r="KRM4" s="23"/>
      <c r="KRN4" s="23"/>
      <c r="KRO4" s="23"/>
      <c r="KRP4" s="23"/>
      <c r="KRQ4" s="23"/>
      <c r="KRR4" s="23"/>
      <c r="KRS4" s="23"/>
      <c r="KRT4" s="23"/>
      <c r="KRU4" s="23"/>
      <c r="KRV4" s="24"/>
      <c r="KRY4" s="25"/>
      <c r="KRZ4" s="26"/>
      <c r="KSB4" s="18"/>
      <c r="KSC4" s="19"/>
      <c r="KSD4" s="19"/>
      <c r="KSE4" s="19"/>
      <c r="KSF4" s="19"/>
      <c r="KSG4" s="19"/>
      <c r="KSH4" s="19"/>
      <c r="KSI4" s="19"/>
      <c r="KSJ4" s="19"/>
      <c r="KSK4" s="19"/>
      <c r="KSL4" s="19"/>
      <c r="KSM4" s="20"/>
      <c r="KSN4" s="19"/>
      <c r="KSO4" s="19"/>
      <c r="KSP4" s="19"/>
      <c r="KSQ4" s="21"/>
      <c r="KSR4" s="22"/>
      <c r="KSS4" s="21"/>
      <c r="KST4" s="20"/>
      <c r="KSU4" s="23"/>
      <c r="KSV4" s="23"/>
      <c r="KSW4" s="23"/>
      <c r="KSX4" s="23"/>
      <c r="KSY4" s="23"/>
      <c r="KSZ4" s="23"/>
      <c r="KTA4" s="23"/>
      <c r="KTB4" s="23"/>
      <c r="KTC4" s="23"/>
      <c r="KTD4" s="23"/>
      <c r="KTE4" s="23"/>
      <c r="KTF4" s="23"/>
      <c r="KTG4" s="23"/>
      <c r="KTH4" s="23"/>
      <c r="KTI4" s="23"/>
      <c r="KTJ4" s="23"/>
      <c r="KTK4" s="23"/>
      <c r="KTL4" s="23"/>
      <c r="KTM4" s="23"/>
      <c r="KTN4" s="23"/>
      <c r="KTO4" s="23"/>
      <c r="KTP4" s="23"/>
      <c r="KTQ4" s="23"/>
      <c r="KTR4" s="23"/>
      <c r="KTS4" s="23"/>
      <c r="KTT4" s="23"/>
      <c r="KTU4" s="23"/>
      <c r="KTV4" s="23"/>
      <c r="KTW4" s="23"/>
      <c r="KTX4" s="23"/>
      <c r="KTY4" s="23"/>
      <c r="KTZ4" s="23"/>
      <c r="KUA4" s="23"/>
      <c r="KUB4" s="23"/>
      <c r="KUC4" s="23"/>
      <c r="KUD4" s="23"/>
      <c r="KUE4" s="24"/>
      <c r="KUH4" s="25"/>
      <c r="KUI4" s="26"/>
      <c r="KUK4" s="18"/>
      <c r="KUL4" s="19"/>
      <c r="KUM4" s="19"/>
      <c r="KUN4" s="19"/>
      <c r="KUO4" s="19"/>
      <c r="KUP4" s="19"/>
      <c r="KUQ4" s="19"/>
      <c r="KUR4" s="19"/>
      <c r="KUS4" s="19"/>
      <c r="KUT4" s="19"/>
      <c r="KUU4" s="19"/>
      <c r="KUV4" s="20"/>
      <c r="KUW4" s="19"/>
      <c r="KUX4" s="19"/>
      <c r="KUY4" s="19"/>
      <c r="KUZ4" s="21"/>
      <c r="KVA4" s="22"/>
      <c r="KVB4" s="21"/>
      <c r="KVC4" s="20"/>
      <c r="KVD4" s="23"/>
      <c r="KVE4" s="23"/>
      <c r="KVF4" s="23"/>
      <c r="KVG4" s="23"/>
      <c r="KVH4" s="23"/>
      <c r="KVI4" s="23"/>
      <c r="KVJ4" s="23"/>
      <c r="KVK4" s="23"/>
      <c r="KVL4" s="23"/>
      <c r="KVM4" s="23"/>
      <c r="KVN4" s="23"/>
      <c r="KVO4" s="23"/>
      <c r="KVP4" s="23"/>
      <c r="KVQ4" s="23"/>
      <c r="KVR4" s="23"/>
      <c r="KVS4" s="23"/>
      <c r="KVT4" s="23"/>
      <c r="KVU4" s="23"/>
      <c r="KVV4" s="23"/>
      <c r="KVW4" s="23"/>
      <c r="KVX4" s="23"/>
      <c r="KVY4" s="23"/>
      <c r="KVZ4" s="23"/>
      <c r="KWA4" s="23"/>
      <c r="KWB4" s="23"/>
      <c r="KWC4" s="23"/>
      <c r="KWD4" s="23"/>
      <c r="KWE4" s="23"/>
      <c r="KWF4" s="23"/>
      <c r="KWG4" s="23"/>
      <c r="KWH4" s="23"/>
      <c r="KWI4" s="23"/>
      <c r="KWJ4" s="23"/>
      <c r="KWK4" s="23"/>
      <c r="KWL4" s="23"/>
      <c r="KWM4" s="23"/>
      <c r="KWN4" s="24"/>
      <c r="KWQ4" s="25"/>
      <c r="KWR4" s="26"/>
      <c r="KWT4" s="18"/>
      <c r="KWU4" s="19"/>
      <c r="KWV4" s="19"/>
      <c r="KWW4" s="19"/>
      <c r="KWX4" s="19"/>
      <c r="KWY4" s="19"/>
      <c r="KWZ4" s="19"/>
      <c r="KXA4" s="19"/>
      <c r="KXB4" s="19"/>
      <c r="KXC4" s="19"/>
      <c r="KXD4" s="19"/>
      <c r="KXE4" s="20"/>
      <c r="KXF4" s="19"/>
      <c r="KXG4" s="19"/>
      <c r="KXH4" s="19"/>
      <c r="KXI4" s="21"/>
      <c r="KXJ4" s="22"/>
      <c r="KXK4" s="21"/>
      <c r="KXL4" s="20"/>
      <c r="KXM4" s="23"/>
      <c r="KXN4" s="23"/>
      <c r="KXO4" s="23"/>
      <c r="KXP4" s="23"/>
      <c r="KXQ4" s="23"/>
      <c r="KXR4" s="23"/>
      <c r="KXS4" s="23"/>
      <c r="KXT4" s="23"/>
      <c r="KXU4" s="23"/>
      <c r="KXV4" s="23"/>
      <c r="KXW4" s="23"/>
      <c r="KXX4" s="23"/>
      <c r="KXY4" s="23"/>
      <c r="KXZ4" s="23"/>
      <c r="KYA4" s="23"/>
      <c r="KYB4" s="23"/>
      <c r="KYC4" s="23"/>
      <c r="KYD4" s="23"/>
      <c r="KYE4" s="23"/>
      <c r="KYF4" s="23"/>
      <c r="KYG4" s="23"/>
      <c r="KYH4" s="23"/>
      <c r="KYI4" s="23"/>
      <c r="KYJ4" s="23"/>
      <c r="KYK4" s="23"/>
      <c r="KYL4" s="23"/>
      <c r="KYM4" s="23"/>
      <c r="KYN4" s="23"/>
      <c r="KYO4" s="23"/>
      <c r="KYP4" s="23"/>
      <c r="KYQ4" s="23"/>
      <c r="KYR4" s="23"/>
      <c r="KYS4" s="23"/>
      <c r="KYT4" s="23"/>
      <c r="KYU4" s="23"/>
      <c r="KYV4" s="23"/>
      <c r="KYW4" s="24"/>
      <c r="KYZ4" s="25"/>
      <c r="KZA4" s="26"/>
      <c r="KZC4" s="18"/>
      <c r="KZD4" s="19"/>
      <c r="KZE4" s="19"/>
      <c r="KZF4" s="19"/>
      <c r="KZG4" s="19"/>
      <c r="KZH4" s="19"/>
      <c r="KZI4" s="19"/>
      <c r="KZJ4" s="19"/>
      <c r="KZK4" s="19"/>
      <c r="KZL4" s="19"/>
      <c r="KZM4" s="19"/>
      <c r="KZN4" s="20"/>
      <c r="KZO4" s="19"/>
      <c r="KZP4" s="19"/>
      <c r="KZQ4" s="19"/>
      <c r="KZR4" s="21"/>
      <c r="KZS4" s="22"/>
      <c r="KZT4" s="21"/>
      <c r="KZU4" s="20"/>
      <c r="KZV4" s="23"/>
      <c r="KZW4" s="23"/>
      <c r="KZX4" s="23"/>
      <c r="KZY4" s="23"/>
      <c r="KZZ4" s="23"/>
      <c r="LAA4" s="23"/>
      <c r="LAB4" s="23"/>
      <c r="LAC4" s="23"/>
      <c r="LAD4" s="23"/>
      <c r="LAE4" s="23"/>
      <c r="LAF4" s="23"/>
      <c r="LAG4" s="23"/>
      <c r="LAH4" s="23"/>
      <c r="LAI4" s="23"/>
      <c r="LAJ4" s="23"/>
      <c r="LAK4" s="23"/>
      <c r="LAL4" s="23"/>
      <c r="LAM4" s="23"/>
      <c r="LAN4" s="23"/>
      <c r="LAO4" s="23"/>
      <c r="LAP4" s="23"/>
      <c r="LAQ4" s="23"/>
      <c r="LAR4" s="23"/>
      <c r="LAS4" s="23"/>
      <c r="LAT4" s="23"/>
      <c r="LAU4" s="23"/>
      <c r="LAV4" s="23"/>
      <c r="LAW4" s="23"/>
      <c r="LAX4" s="23"/>
      <c r="LAY4" s="23"/>
      <c r="LAZ4" s="23"/>
      <c r="LBA4" s="23"/>
      <c r="LBB4" s="23"/>
      <c r="LBC4" s="23"/>
      <c r="LBD4" s="23"/>
      <c r="LBE4" s="23"/>
      <c r="LBF4" s="24"/>
      <c r="LBI4" s="25"/>
      <c r="LBJ4" s="26"/>
      <c r="LBL4" s="18"/>
      <c r="LBM4" s="19"/>
      <c r="LBN4" s="19"/>
      <c r="LBO4" s="19"/>
      <c r="LBP4" s="19"/>
      <c r="LBQ4" s="19"/>
      <c r="LBR4" s="19"/>
      <c r="LBS4" s="19"/>
      <c r="LBT4" s="19"/>
      <c r="LBU4" s="19"/>
      <c r="LBV4" s="19"/>
      <c r="LBW4" s="20"/>
      <c r="LBX4" s="19"/>
      <c r="LBY4" s="19"/>
      <c r="LBZ4" s="19"/>
      <c r="LCA4" s="21"/>
      <c r="LCB4" s="22"/>
      <c r="LCC4" s="21"/>
      <c r="LCD4" s="20"/>
      <c r="LCE4" s="23"/>
      <c r="LCF4" s="23"/>
      <c r="LCG4" s="23"/>
      <c r="LCH4" s="23"/>
      <c r="LCI4" s="23"/>
      <c r="LCJ4" s="23"/>
      <c r="LCK4" s="23"/>
      <c r="LCL4" s="23"/>
      <c r="LCM4" s="23"/>
      <c r="LCN4" s="23"/>
      <c r="LCO4" s="23"/>
      <c r="LCP4" s="23"/>
      <c r="LCQ4" s="23"/>
      <c r="LCR4" s="23"/>
      <c r="LCS4" s="23"/>
      <c r="LCT4" s="23"/>
      <c r="LCU4" s="23"/>
      <c r="LCV4" s="23"/>
      <c r="LCW4" s="23"/>
      <c r="LCX4" s="23"/>
      <c r="LCY4" s="23"/>
      <c r="LCZ4" s="23"/>
      <c r="LDA4" s="23"/>
      <c r="LDB4" s="23"/>
      <c r="LDC4" s="23"/>
      <c r="LDD4" s="23"/>
      <c r="LDE4" s="23"/>
      <c r="LDF4" s="23"/>
      <c r="LDG4" s="23"/>
      <c r="LDH4" s="23"/>
      <c r="LDI4" s="23"/>
      <c r="LDJ4" s="23"/>
      <c r="LDK4" s="23"/>
      <c r="LDL4" s="23"/>
      <c r="LDM4" s="23"/>
      <c r="LDN4" s="23"/>
      <c r="LDO4" s="24"/>
      <c r="LDR4" s="25"/>
      <c r="LDS4" s="26"/>
      <c r="LDU4" s="18"/>
      <c r="LDV4" s="19"/>
      <c r="LDW4" s="19"/>
      <c r="LDX4" s="19"/>
      <c r="LDY4" s="19"/>
      <c r="LDZ4" s="19"/>
      <c r="LEA4" s="19"/>
      <c r="LEB4" s="19"/>
      <c r="LEC4" s="19"/>
      <c r="LED4" s="19"/>
      <c r="LEE4" s="19"/>
      <c r="LEF4" s="20"/>
      <c r="LEG4" s="19"/>
      <c r="LEH4" s="19"/>
      <c r="LEI4" s="19"/>
      <c r="LEJ4" s="21"/>
      <c r="LEK4" s="22"/>
      <c r="LEL4" s="21"/>
      <c r="LEM4" s="20"/>
      <c r="LEN4" s="23"/>
      <c r="LEO4" s="23"/>
      <c r="LEP4" s="23"/>
      <c r="LEQ4" s="23"/>
      <c r="LER4" s="23"/>
      <c r="LES4" s="23"/>
      <c r="LET4" s="23"/>
      <c r="LEU4" s="23"/>
      <c r="LEV4" s="23"/>
      <c r="LEW4" s="23"/>
      <c r="LEX4" s="23"/>
      <c r="LEY4" s="23"/>
      <c r="LEZ4" s="23"/>
      <c r="LFA4" s="23"/>
      <c r="LFB4" s="23"/>
      <c r="LFC4" s="23"/>
      <c r="LFD4" s="23"/>
      <c r="LFE4" s="23"/>
      <c r="LFF4" s="23"/>
      <c r="LFG4" s="23"/>
      <c r="LFH4" s="23"/>
      <c r="LFI4" s="23"/>
      <c r="LFJ4" s="23"/>
      <c r="LFK4" s="23"/>
      <c r="LFL4" s="23"/>
      <c r="LFM4" s="23"/>
      <c r="LFN4" s="23"/>
      <c r="LFO4" s="23"/>
      <c r="LFP4" s="23"/>
      <c r="LFQ4" s="23"/>
      <c r="LFR4" s="23"/>
      <c r="LFS4" s="23"/>
      <c r="LFT4" s="23"/>
      <c r="LFU4" s="23"/>
      <c r="LFV4" s="23"/>
      <c r="LFW4" s="23"/>
      <c r="LFX4" s="24"/>
      <c r="LGA4" s="25"/>
      <c r="LGB4" s="26"/>
      <c r="LGD4" s="18"/>
      <c r="LGE4" s="19"/>
      <c r="LGF4" s="19"/>
      <c r="LGG4" s="19"/>
      <c r="LGH4" s="19"/>
      <c r="LGI4" s="19"/>
      <c r="LGJ4" s="19"/>
      <c r="LGK4" s="19"/>
      <c r="LGL4" s="19"/>
      <c r="LGM4" s="19"/>
      <c r="LGN4" s="19"/>
      <c r="LGO4" s="20"/>
      <c r="LGP4" s="19"/>
      <c r="LGQ4" s="19"/>
      <c r="LGR4" s="19"/>
      <c r="LGS4" s="21"/>
      <c r="LGT4" s="22"/>
      <c r="LGU4" s="21"/>
      <c r="LGV4" s="20"/>
      <c r="LGW4" s="23"/>
      <c r="LGX4" s="23"/>
      <c r="LGY4" s="23"/>
      <c r="LGZ4" s="23"/>
      <c r="LHA4" s="23"/>
      <c r="LHB4" s="23"/>
      <c r="LHC4" s="23"/>
      <c r="LHD4" s="23"/>
      <c r="LHE4" s="23"/>
      <c r="LHF4" s="23"/>
      <c r="LHG4" s="23"/>
      <c r="LHH4" s="23"/>
      <c r="LHI4" s="23"/>
      <c r="LHJ4" s="23"/>
      <c r="LHK4" s="23"/>
      <c r="LHL4" s="23"/>
      <c r="LHM4" s="23"/>
      <c r="LHN4" s="23"/>
      <c r="LHO4" s="23"/>
      <c r="LHP4" s="23"/>
      <c r="LHQ4" s="23"/>
      <c r="LHR4" s="23"/>
      <c r="LHS4" s="23"/>
      <c r="LHT4" s="23"/>
      <c r="LHU4" s="23"/>
      <c r="LHV4" s="23"/>
      <c r="LHW4" s="23"/>
      <c r="LHX4" s="23"/>
      <c r="LHY4" s="23"/>
      <c r="LHZ4" s="23"/>
      <c r="LIA4" s="23"/>
      <c r="LIB4" s="23"/>
      <c r="LIC4" s="23"/>
      <c r="LID4" s="23"/>
      <c r="LIE4" s="23"/>
      <c r="LIF4" s="23"/>
      <c r="LIG4" s="24"/>
      <c r="LIJ4" s="25"/>
      <c r="LIK4" s="26"/>
      <c r="LIM4" s="18"/>
      <c r="LIN4" s="19"/>
      <c r="LIO4" s="19"/>
      <c r="LIP4" s="19"/>
      <c r="LIQ4" s="19"/>
      <c r="LIR4" s="19"/>
      <c r="LIS4" s="19"/>
      <c r="LIT4" s="19"/>
      <c r="LIU4" s="19"/>
      <c r="LIV4" s="19"/>
      <c r="LIW4" s="19"/>
      <c r="LIX4" s="20"/>
      <c r="LIY4" s="19"/>
      <c r="LIZ4" s="19"/>
      <c r="LJA4" s="19"/>
      <c r="LJB4" s="21"/>
      <c r="LJC4" s="22"/>
      <c r="LJD4" s="21"/>
      <c r="LJE4" s="20"/>
      <c r="LJF4" s="23"/>
      <c r="LJG4" s="23"/>
      <c r="LJH4" s="23"/>
      <c r="LJI4" s="23"/>
      <c r="LJJ4" s="23"/>
      <c r="LJK4" s="23"/>
      <c r="LJL4" s="23"/>
      <c r="LJM4" s="23"/>
      <c r="LJN4" s="23"/>
      <c r="LJO4" s="23"/>
      <c r="LJP4" s="23"/>
      <c r="LJQ4" s="23"/>
      <c r="LJR4" s="23"/>
      <c r="LJS4" s="23"/>
      <c r="LJT4" s="23"/>
      <c r="LJU4" s="23"/>
      <c r="LJV4" s="23"/>
      <c r="LJW4" s="23"/>
      <c r="LJX4" s="23"/>
      <c r="LJY4" s="23"/>
      <c r="LJZ4" s="23"/>
      <c r="LKA4" s="23"/>
      <c r="LKB4" s="23"/>
      <c r="LKC4" s="23"/>
      <c r="LKD4" s="23"/>
      <c r="LKE4" s="23"/>
      <c r="LKF4" s="23"/>
      <c r="LKG4" s="23"/>
      <c r="LKH4" s="23"/>
      <c r="LKI4" s="23"/>
      <c r="LKJ4" s="23"/>
      <c r="LKK4" s="23"/>
      <c r="LKL4" s="23"/>
      <c r="LKM4" s="23"/>
      <c r="LKN4" s="23"/>
      <c r="LKO4" s="23"/>
      <c r="LKP4" s="24"/>
      <c r="LKS4" s="25"/>
      <c r="LKT4" s="26"/>
      <c r="LKV4" s="18"/>
      <c r="LKW4" s="19"/>
      <c r="LKX4" s="19"/>
      <c r="LKY4" s="19"/>
      <c r="LKZ4" s="19"/>
      <c r="LLA4" s="19"/>
      <c r="LLB4" s="19"/>
      <c r="LLC4" s="19"/>
      <c r="LLD4" s="19"/>
      <c r="LLE4" s="19"/>
      <c r="LLF4" s="19"/>
      <c r="LLG4" s="20"/>
      <c r="LLH4" s="19"/>
      <c r="LLI4" s="19"/>
      <c r="LLJ4" s="19"/>
      <c r="LLK4" s="21"/>
      <c r="LLL4" s="22"/>
      <c r="LLM4" s="21"/>
      <c r="LLN4" s="20"/>
      <c r="LLO4" s="23"/>
      <c r="LLP4" s="23"/>
      <c r="LLQ4" s="23"/>
      <c r="LLR4" s="23"/>
      <c r="LLS4" s="23"/>
      <c r="LLT4" s="23"/>
      <c r="LLU4" s="23"/>
      <c r="LLV4" s="23"/>
      <c r="LLW4" s="23"/>
      <c r="LLX4" s="23"/>
      <c r="LLY4" s="23"/>
      <c r="LLZ4" s="23"/>
      <c r="LMA4" s="23"/>
      <c r="LMB4" s="23"/>
      <c r="LMC4" s="23"/>
      <c r="LMD4" s="23"/>
      <c r="LME4" s="23"/>
      <c r="LMF4" s="23"/>
      <c r="LMG4" s="23"/>
      <c r="LMH4" s="23"/>
      <c r="LMI4" s="23"/>
      <c r="LMJ4" s="23"/>
      <c r="LMK4" s="23"/>
      <c r="LML4" s="23"/>
      <c r="LMM4" s="23"/>
      <c r="LMN4" s="23"/>
      <c r="LMO4" s="23"/>
      <c r="LMP4" s="23"/>
      <c r="LMQ4" s="23"/>
      <c r="LMR4" s="23"/>
      <c r="LMS4" s="23"/>
      <c r="LMT4" s="23"/>
      <c r="LMU4" s="23"/>
      <c r="LMV4" s="23"/>
      <c r="LMW4" s="23"/>
      <c r="LMX4" s="23"/>
      <c r="LMY4" s="24"/>
      <c r="LNB4" s="25"/>
      <c r="LNC4" s="26"/>
      <c r="LNE4" s="18"/>
      <c r="LNF4" s="19"/>
      <c r="LNG4" s="19"/>
      <c r="LNH4" s="19"/>
      <c r="LNI4" s="19"/>
      <c r="LNJ4" s="19"/>
      <c r="LNK4" s="19"/>
      <c r="LNL4" s="19"/>
      <c r="LNM4" s="19"/>
      <c r="LNN4" s="19"/>
      <c r="LNO4" s="19"/>
      <c r="LNP4" s="20"/>
      <c r="LNQ4" s="19"/>
      <c r="LNR4" s="19"/>
      <c r="LNS4" s="19"/>
      <c r="LNT4" s="21"/>
      <c r="LNU4" s="22"/>
      <c r="LNV4" s="21"/>
      <c r="LNW4" s="20"/>
      <c r="LNX4" s="23"/>
      <c r="LNY4" s="23"/>
      <c r="LNZ4" s="23"/>
      <c r="LOA4" s="23"/>
      <c r="LOB4" s="23"/>
      <c r="LOC4" s="23"/>
      <c r="LOD4" s="23"/>
      <c r="LOE4" s="23"/>
      <c r="LOF4" s="23"/>
      <c r="LOG4" s="23"/>
      <c r="LOH4" s="23"/>
      <c r="LOI4" s="23"/>
      <c r="LOJ4" s="23"/>
      <c r="LOK4" s="23"/>
      <c r="LOL4" s="23"/>
      <c r="LOM4" s="23"/>
      <c r="LON4" s="23"/>
      <c r="LOO4" s="23"/>
      <c r="LOP4" s="23"/>
      <c r="LOQ4" s="23"/>
      <c r="LOR4" s="23"/>
      <c r="LOS4" s="23"/>
      <c r="LOT4" s="23"/>
      <c r="LOU4" s="23"/>
      <c r="LOV4" s="23"/>
      <c r="LOW4" s="23"/>
      <c r="LOX4" s="23"/>
      <c r="LOY4" s="23"/>
      <c r="LOZ4" s="23"/>
      <c r="LPA4" s="23"/>
      <c r="LPB4" s="23"/>
      <c r="LPC4" s="23"/>
      <c r="LPD4" s="23"/>
      <c r="LPE4" s="23"/>
      <c r="LPF4" s="23"/>
      <c r="LPG4" s="23"/>
      <c r="LPH4" s="24"/>
      <c r="LPK4" s="25"/>
      <c r="LPL4" s="26"/>
      <c r="LPN4" s="18"/>
      <c r="LPO4" s="19"/>
      <c r="LPP4" s="19"/>
      <c r="LPQ4" s="19"/>
      <c r="LPR4" s="19"/>
      <c r="LPS4" s="19"/>
      <c r="LPT4" s="19"/>
      <c r="LPU4" s="19"/>
      <c r="LPV4" s="19"/>
      <c r="LPW4" s="19"/>
      <c r="LPX4" s="19"/>
      <c r="LPY4" s="20"/>
      <c r="LPZ4" s="19"/>
      <c r="LQA4" s="19"/>
      <c r="LQB4" s="19"/>
      <c r="LQC4" s="21"/>
      <c r="LQD4" s="22"/>
      <c r="LQE4" s="21"/>
      <c r="LQF4" s="20"/>
      <c r="LQG4" s="23"/>
      <c r="LQH4" s="23"/>
      <c r="LQI4" s="23"/>
      <c r="LQJ4" s="23"/>
      <c r="LQK4" s="23"/>
      <c r="LQL4" s="23"/>
      <c r="LQM4" s="23"/>
      <c r="LQN4" s="23"/>
      <c r="LQO4" s="23"/>
      <c r="LQP4" s="23"/>
      <c r="LQQ4" s="23"/>
      <c r="LQR4" s="23"/>
      <c r="LQS4" s="23"/>
      <c r="LQT4" s="23"/>
      <c r="LQU4" s="23"/>
      <c r="LQV4" s="23"/>
      <c r="LQW4" s="23"/>
      <c r="LQX4" s="23"/>
      <c r="LQY4" s="23"/>
      <c r="LQZ4" s="23"/>
      <c r="LRA4" s="23"/>
      <c r="LRB4" s="23"/>
      <c r="LRC4" s="23"/>
      <c r="LRD4" s="23"/>
      <c r="LRE4" s="23"/>
      <c r="LRF4" s="23"/>
      <c r="LRG4" s="23"/>
      <c r="LRH4" s="23"/>
      <c r="LRI4" s="23"/>
      <c r="LRJ4" s="23"/>
      <c r="LRK4" s="23"/>
      <c r="LRL4" s="23"/>
      <c r="LRM4" s="23"/>
      <c r="LRN4" s="23"/>
      <c r="LRO4" s="23"/>
      <c r="LRP4" s="23"/>
      <c r="LRQ4" s="24"/>
      <c r="LRT4" s="25"/>
      <c r="LRU4" s="26"/>
      <c r="LRW4" s="18"/>
      <c r="LRX4" s="19"/>
      <c r="LRY4" s="19"/>
      <c r="LRZ4" s="19"/>
      <c r="LSA4" s="19"/>
      <c r="LSB4" s="19"/>
      <c r="LSC4" s="19"/>
      <c r="LSD4" s="19"/>
      <c r="LSE4" s="19"/>
      <c r="LSF4" s="19"/>
      <c r="LSG4" s="19"/>
      <c r="LSH4" s="20"/>
      <c r="LSI4" s="19"/>
      <c r="LSJ4" s="19"/>
      <c r="LSK4" s="19"/>
      <c r="LSL4" s="21"/>
      <c r="LSM4" s="22"/>
      <c r="LSN4" s="21"/>
      <c r="LSO4" s="20"/>
      <c r="LSP4" s="23"/>
      <c r="LSQ4" s="23"/>
      <c r="LSR4" s="23"/>
      <c r="LSS4" s="23"/>
      <c r="LST4" s="23"/>
      <c r="LSU4" s="23"/>
      <c r="LSV4" s="23"/>
      <c r="LSW4" s="23"/>
      <c r="LSX4" s="23"/>
      <c r="LSY4" s="23"/>
      <c r="LSZ4" s="23"/>
      <c r="LTA4" s="23"/>
      <c r="LTB4" s="23"/>
      <c r="LTC4" s="23"/>
      <c r="LTD4" s="23"/>
      <c r="LTE4" s="23"/>
      <c r="LTF4" s="23"/>
      <c r="LTG4" s="23"/>
      <c r="LTH4" s="23"/>
      <c r="LTI4" s="23"/>
      <c r="LTJ4" s="23"/>
      <c r="LTK4" s="23"/>
      <c r="LTL4" s="23"/>
      <c r="LTM4" s="23"/>
      <c r="LTN4" s="23"/>
      <c r="LTO4" s="23"/>
      <c r="LTP4" s="23"/>
      <c r="LTQ4" s="23"/>
      <c r="LTR4" s="23"/>
      <c r="LTS4" s="23"/>
      <c r="LTT4" s="23"/>
      <c r="LTU4" s="23"/>
      <c r="LTV4" s="23"/>
      <c r="LTW4" s="23"/>
      <c r="LTX4" s="23"/>
      <c r="LTY4" s="23"/>
      <c r="LTZ4" s="24"/>
      <c r="LUC4" s="25"/>
      <c r="LUD4" s="26"/>
      <c r="LUF4" s="18"/>
      <c r="LUG4" s="19"/>
      <c r="LUH4" s="19"/>
      <c r="LUI4" s="19"/>
      <c r="LUJ4" s="19"/>
      <c r="LUK4" s="19"/>
      <c r="LUL4" s="19"/>
      <c r="LUM4" s="19"/>
      <c r="LUN4" s="19"/>
      <c r="LUO4" s="19"/>
      <c r="LUP4" s="19"/>
      <c r="LUQ4" s="20"/>
      <c r="LUR4" s="19"/>
      <c r="LUS4" s="19"/>
      <c r="LUT4" s="19"/>
      <c r="LUU4" s="21"/>
      <c r="LUV4" s="22"/>
      <c r="LUW4" s="21"/>
      <c r="LUX4" s="20"/>
      <c r="LUY4" s="23"/>
      <c r="LUZ4" s="23"/>
      <c r="LVA4" s="23"/>
      <c r="LVB4" s="23"/>
      <c r="LVC4" s="23"/>
      <c r="LVD4" s="23"/>
      <c r="LVE4" s="23"/>
      <c r="LVF4" s="23"/>
      <c r="LVG4" s="23"/>
      <c r="LVH4" s="23"/>
      <c r="LVI4" s="23"/>
      <c r="LVJ4" s="23"/>
      <c r="LVK4" s="23"/>
      <c r="LVL4" s="23"/>
      <c r="LVM4" s="23"/>
      <c r="LVN4" s="23"/>
      <c r="LVO4" s="23"/>
      <c r="LVP4" s="23"/>
      <c r="LVQ4" s="23"/>
      <c r="LVR4" s="23"/>
      <c r="LVS4" s="23"/>
      <c r="LVT4" s="23"/>
      <c r="LVU4" s="23"/>
      <c r="LVV4" s="23"/>
      <c r="LVW4" s="23"/>
      <c r="LVX4" s="23"/>
      <c r="LVY4" s="23"/>
      <c r="LVZ4" s="23"/>
      <c r="LWA4" s="23"/>
      <c r="LWB4" s="23"/>
      <c r="LWC4" s="23"/>
      <c r="LWD4" s="23"/>
      <c r="LWE4" s="23"/>
      <c r="LWF4" s="23"/>
      <c r="LWG4" s="23"/>
      <c r="LWH4" s="23"/>
      <c r="LWI4" s="24"/>
      <c r="LWL4" s="25"/>
      <c r="LWM4" s="26"/>
      <c r="LWO4" s="18"/>
      <c r="LWP4" s="19"/>
      <c r="LWQ4" s="19"/>
      <c r="LWR4" s="19"/>
      <c r="LWS4" s="19"/>
      <c r="LWT4" s="19"/>
      <c r="LWU4" s="19"/>
      <c r="LWV4" s="19"/>
      <c r="LWW4" s="19"/>
      <c r="LWX4" s="19"/>
      <c r="LWY4" s="19"/>
      <c r="LWZ4" s="20"/>
      <c r="LXA4" s="19"/>
      <c r="LXB4" s="19"/>
      <c r="LXC4" s="19"/>
      <c r="LXD4" s="21"/>
      <c r="LXE4" s="22"/>
      <c r="LXF4" s="21"/>
      <c r="LXG4" s="20"/>
      <c r="LXH4" s="23"/>
      <c r="LXI4" s="23"/>
      <c r="LXJ4" s="23"/>
      <c r="LXK4" s="23"/>
      <c r="LXL4" s="23"/>
      <c r="LXM4" s="23"/>
      <c r="LXN4" s="23"/>
      <c r="LXO4" s="23"/>
      <c r="LXP4" s="23"/>
      <c r="LXQ4" s="23"/>
      <c r="LXR4" s="23"/>
      <c r="LXS4" s="23"/>
      <c r="LXT4" s="23"/>
      <c r="LXU4" s="23"/>
      <c r="LXV4" s="23"/>
      <c r="LXW4" s="23"/>
      <c r="LXX4" s="23"/>
      <c r="LXY4" s="23"/>
      <c r="LXZ4" s="23"/>
      <c r="LYA4" s="23"/>
      <c r="LYB4" s="23"/>
      <c r="LYC4" s="23"/>
      <c r="LYD4" s="23"/>
      <c r="LYE4" s="23"/>
      <c r="LYF4" s="23"/>
      <c r="LYG4" s="23"/>
      <c r="LYH4" s="23"/>
      <c r="LYI4" s="23"/>
      <c r="LYJ4" s="23"/>
      <c r="LYK4" s="23"/>
      <c r="LYL4" s="23"/>
      <c r="LYM4" s="23"/>
      <c r="LYN4" s="23"/>
      <c r="LYO4" s="23"/>
      <c r="LYP4" s="23"/>
      <c r="LYQ4" s="23"/>
      <c r="LYR4" s="24"/>
      <c r="LYU4" s="25"/>
      <c r="LYV4" s="26"/>
      <c r="LYX4" s="18"/>
      <c r="LYY4" s="19"/>
      <c r="LYZ4" s="19"/>
      <c r="LZA4" s="19"/>
      <c r="LZB4" s="19"/>
      <c r="LZC4" s="19"/>
      <c r="LZD4" s="19"/>
      <c r="LZE4" s="19"/>
      <c r="LZF4" s="19"/>
      <c r="LZG4" s="19"/>
      <c r="LZH4" s="19"/>
      <c r="LZI4" s="20"/>
      <c r="LZJ4" s="19"/>
      <c r="LZK4" s="19"/>
      <c r="LZL4" s="19"/>
      <c r="LZM4" s="21"/>
      <c r="LZN4" s="22"/>
      <c r="LZO4" s="21"/>
      <c r="LZP4" s="20"/>
      <c r="LZQ4" s="23"/>
      <c r="LZR4" s="23"/>
      <c r="LZS4" s="23"/>
      <c r="LZT4" s="23"/>
      <c r="LZU4" s="23"/>
      <c r="LZV4" s="23"/>
      <c r="LZW4" s="23"/>
      <c r="LZX4" s="23"/>
      <c r="LZY4" s="23"/>
      <c r="LZZ4" s="23"/>
      <c r="MAA4" s="23"/>
      <c r="MAB4" s="23"/>
      <c r="MAC4" s="23"/>
      <c r="MAD4" s="23"/>
      <c r="MAE4" s="23"/>
      <c r="MAF4" s="23"/>
      <c r="MAG4" s="23"/>
      <c r="MAH4" s="23"/>
      <c r="MAI4" s="23"/>
      <c r="MAJ4" s="23"/>
      <c r="MAK4" s="23"/>
      <c r="MAL4" s="23"/>
      <c r="MAM4" s="23"/>
      <c r="MAN4" s="23"/>
      <c r="MAO4" s="23"/>
      <c r="MAP4" s="23"/>
      <c r="MAQ4" s="23"/>
      <c r="MAR4" s="23"/>
      <c r="MAS4" s="23"/>
      <c r="MAT4" s="23"/>
      <c r="MAU4" s="23"/>
      <c r="MAV4" s="23"/>
      <c r="MAW4" s="23"/>
      <c r="MAX4" s="23"/>
      <c r="MAY4" s="23"/>
      <c r="MAZ4" s="23"/>
      <c r="MBA4" s="24"/>
      <c r="MBD4" s="25"/>
      <c r="MBE4" s="26"/>
      <c r="MBG4" s="18"/>
      <c r="MBH4" s="19"/>
      <c r="MBI4" s="19"/>
      <c r="MBJ4" s="19"/>
      <c r="MBK4" s="19"/>
      <c r="MBL4" s="19"/>
      <c r="MBM4" s="19"/>
      <c r="MBN4" s="19"/>
      <c r="MBO4" s="19"/>
      <c r="MBP4" s="19"/>
      <c r="MBQ4" s="19"/>
      <c r="MBR4" s="20"/>
      <c r="MBS4" s="19"/>
      <c r="MBT4" s="19"/>
      <c r="MBU4" s="19"/>
      <c r="MBV4" s="21"/>
      <c r="MBW4" s="22"/>
      <c r="MBX4" s="21"/>
      <c r="MBY4" s="20"/>
      <c r="MBZ4" s="23"/>
      <c r="MCA4" s="23"/>
      <c r="MCB4" s="23"/>
      <c r="MCC4" s="23"/>
      <c r="MCD4" s="23"/>
      <c r="MCE4" s="23"/>
      <c r="MCF4" s="23"/>
      <c r="MCG4" s="23"/>
      <c r="MCH4" s="23"/>
      <c r="MCI4" s="23"/>
      <c r="MCJ4" s="23"/>
      <c r="MCK4" s="23"/>
      <c r="MCL4" s="23"/>
      <c r="MCM4" s="23"/>
      <c r="MCN4" s="23"/>
      <c r="MCO4" s="23"/>
      <c r="MCP4" s="23"/>
      <c r="MCQ4" s="23"/>
      <c r="MCR4" s="23"/>
      <c r="MCS4" s="23"/>
      <c r="MCT4" s="23"/>
      <c r="MCU4" s="23"/>
      <c r="MCV4" s="23"/>
      <c r="MCW4" s="23"/>
      <c r="MCX4" s="23"/>
      <c r="MCY4" s="23"/>
      <c r="MCZ4" s="23"/>
      <c r="MDA4" s="23"/>
      <c r="MDB4" s="23"/>
      <c r="MDC4" s="23"/>
      <c r="MDD4" s="23"/>
      <c r="MDE4" s="23"/>
      <c r="MDF4" s="23"/>
      <c r="MDG4" s="23"/>
      <c r="MDH4" s="23"/>
      <c r="MDI4" s="23"/>
      <c r="MDJ4" s="24"/>
      <c r="MDM4" s="25"/>
      <c r="MDN4" s="26"/>
      <c r="MDP4" s="18"/>
      <c r="MDQ4" s="19"/>
      <c r="MDR4" s="19"/>
      <c r="MDS4" s="19"/>
      <c r="MDT4" s="19"/>
      <c r="MDU4" s="19"/>
      <c r="MDV4" s="19"/>
      <c r="MDW4" s="19"/>
      <c r="MDX4" s="19"/>
      <c r="MDY4" s="19"/>
      <c r="MDZ4" s="19"/>
      <c r="MEA4" s="20"/>
      <c r="MEB4" s="19"/>
      <c r="MEC4" s="19"/>
      <c r="MED4" s="19"/>
      <c r="MEE4" s="21"/>
      <c r="MEF4" s="22"/>
      <c r="MEG4" s="21"/>
      <c r="MEH4" s="20"/>
      <c r="MEI4" s="23"/>
      <c r="MEJ4" s="23"/>
      <c r="MEK4" s="23"/>
      <c r="MEL4" s="23"/>
      <c r="MEM4" s="23"/>
      <c r="MEN4" s="23"/>
      <c r="MEO4" s="23"/>
      <c r="MEP4" s="23"/>
      <c r="MEQ4" s="23"/>
      <c r="MER4" s="23"/>
      <c r="MES4" s="23"/>
      <c r="MET4" s="23"/>
      <c r="MEU4" s="23"/>
      <c r="MEV4" s="23"/>
      <c r="MEW4" s="23"/>
      <c r="MEX4" s="23"/>
      <c r="MEY4" s="23"/>
      <c r="MEZ4" s="23"/>
      <c r="MFA4" s="23"/>
      <c r="MFB4" s="23"/>
      <c r="MFC4" s="23"/>
      <c r="MFD4" s="23"/>
      <c r="MFE4" s="23"/>
      <c r="MFF4" s="23"/>
      <c r="MFG4" s="23"/>
      <c r="MFH4" s="23"/>
      <c r="MFI4" s="23"/>
      <c r="MFJ4" s="23"/>
      <c r="MFK4" s="23"/>
      <c r="MFL4" s="23"/>
      <c r="MFM4" s="23"/>
      <c r="MFN4" s="23"/>
      <c r="MFO4" s="23"/>
      <c r="MFP4" s="23"/>
      <c r="MFQ4" s="23"/>
      <c r="MFR4" s="23"/>
      <c r="MFS4" s="24"/>
      <c r="MFV4" s="25"/>
      <c r="MFW4" s="26"/>
      <c r="MFY4" s="18"/>
      <c r="MFZ4" s="19"/>
      <c r="MGA4" s="19"/>
      <c r="MGB4" s="19"/>
      <c r="MGC4" s="19"/>
      <c r="MGD4" s="19"/>
      <c r="MGE4" s="19"/>
      <c r="MGF4" s="19"/>
      <c r="MGG4" s="19"/>
      <c r="MGH4" s="19"/>
      <c r="MGI4" s="19"/>
      <c r="MGJ4" s="20"/>
      <c r="MGK4" s="19"/>
      <c r="MGL4" s="19"/>
      <c r="MGM4" s="19"/>
      <c r="MGN4" s="21"/>
      <c r="MGO4" s="22"/>
      <c r="MGP4" s="21"/>
      <c r="MGQ4" s="20"/>
      <c r="MGR4" s="23"/>
      <c r="MGS4" s="23"/>
      <c r="MGT4" s="23"/>
      <c r="MGU4" s="23"/>
      <c r="MGV4" s="23"/>
      <c r="MGW4" s="23"/>
      <c r="MGX4" s="23"/>
      <c r="MGY4" s="23"/>
      <c r="MGZ4" s="23"/>
      <c r="MHA4" s="23"/>
      <c r="MHB4" s="23"/>
      <c r="MHC4" s="23"/>
      <c r="MHD4" s="23"/>
      <c r="MHE4" s="23"/>
      <c r="MHF4" s="23"/>
      <c r="MHG4" s="23"/>
      <c r="MHH4" s="23"/>
      <c r="MHI4" s="23"/>
      <c r="MHJ4" s="23"/>
      <c r="MHK4" s="23"/>
      <c r="MHL4" s="23"/>
      <c r="MHM4" s="23"/>
      <c r="MHN4" s="23"/>
      <c r="MHO4" s="23"/>
      <c r="MHP4" s="23"/>
      <c r="MHQ4" s="23"/>
      <c r="MHR4" s="23"/>
      <c r="MHS4" s="23"/>
      <c r="MHT4" s="23"/>
      <c r="MHU4" s="23"/>
      <c r="MHV4" s="23"/>
      <c r="MHW4" s="23"/>
      <c r="MHX4" s="23"/>
      <c r="MHY4" s="23"/>
      <c r="MHZ4" s="23"/>
      <c r="MIA4" s="23"/>
      <c r="MIB4" s="24"/>
      <c r="MIE4" s="25"/>
      <c r="MIF4" s="26"/>
      <c r="MIH4" s="18"/>
      <c r="MII4" s="19"/>
      <c r="MIJ4" s="19"/>
      <c r="MIK4" s="19"/>
      <c r="MIL4" s="19"/>
      <c r="MIM4" s="19"/>
      <c r="MIN4" s="19"/>
      <c r="MIO4" s="19"/>
      <c r="MIP4" s="19"/>
      <c r="MIQ4" s="19"/>
      <c r="MIR4" s="19"/>
      <c r="MIS4" s="20"/>
      <c r="MIT4" s="19"/>
      <c r="MIU4" s="19"/>
      <c r="MIV4" s="19"/>
      <c r="MIW4" s="21"/>
      <c r="MIX4" s="22"/>
      <c r="MIY4" s="21"/>
      <c r="MIZ4" s="20"/>
      <c r="MJA4" s="23"/>
      <c r="MJB4" s="23"/>
      <c r="MJC4" s="23"/>
      <c r="MJD4" s="23"/>
      <c r="MJE4" s="23"/>
      <c r="MJF4" s="23"/>
      <c r="MJG4" s="23"/>
      <c r="MJH4" s="23"/>
      <c r="MJI4" s="23"/>
      <c r="MJJ4" s="23"/>
      <c r="MJK4" s="23"/>
      <c r="MJL4" s="23"/>
      <c r="MJM4" s="23"/>
      <c r="MJN4" s="23"/>
      <c r="MJO4" s="23"/>
      <c r="MJP4" s="23"/>
      <c r="MJQ4" s="23"/>
      <c r="MJR4" s="23"/>
      <c r="MJS4" s="23"/>
      <c r="MJT4" s="23"/>
      <c r="MJU4" s="23"/>
      <c r="MJV4" s="23"/>
      <c r="MJW4" s="23"/>
      <c r="MJX4" s="23"/>
      <c r="MJY4" s="23"/>
      <c r="MJZ4" s="23"/>
      <c r="MKA4" s="23"/>
      <c r="MKB4" s="23"/>
      <c r="MKC4" s="23"/>
      <c r="MKD4" s="23"/>
      <c r="MKE4" s="23"/>
      <c r="MKF4" s="23"/>
      <c r="MKG4" s="23"/>
      <c r="MKH4" s="23"/>
      <c r="MKI4" s="23"/>
      <c r="MKJ4" s="23"/>
      <c r="MKK4" s="24"/>
      <c r="MKN4" s="25"/>
      <c r="MKO4" s="26"/>
      <c r="MKQ4" s="18"/>
      <c r="MKR4" s="19"/>
      <c r="MKS4" s="19"/>
      <c r="MKT4" s="19"/>
      <c r="MKU4" s="19"/>
      <c r="MKV4" s="19"/>
      <c r="MKW4" s="19"/>
      <c r="MKX4" s="19"/>
      <c r="MKY4" s="19"/>
      <c r="MKZ4" s="19"/>
      <c r="MLA4" s="19"/>
      <c r="MLB4" s="20"/>
      <c r="MLC4" s="19"/>
      <c r="MLD4" s="19"/>
      <c r="MLE4" s="19"/>
      <c r="MLF4" s="21"/>
      <c r="MLG4" s="22"/>
      <c r="MLH4" s="21"/>
      <c r="MLI4" s="20"/>
      <c r="MLJ4" s="23"/>
      <c r="MLK4" s="23"/>
      <c r="MLL4" s="23"/>
      <c r="MLM4" s="23"/>
      <c r="MLN4" s="23"/>
      <c r="MLO4" s="23"/>
      <c r="MLP4" s="23"/>
      <c r="MLQ4" s="23"/>
      <c r="MLR4" s="23"/>
      <c r="MLS4" s="23"/>
      <c r="MLT4" s="23"/>
      <c r="MLU4" s="23"/>
      <c r="MLV4" s="23"/>
      <c r="MLW4" s="23"/>
      <c r="MLX4" s="23"/>
      <c r="MLY4" s="23"/>
      <c r="MLZ4" s="23"/>
      <c r="MMA4" s="23"/>
      <c r="MMB4" s="23"/>
      <c r="MMC4" s="23"/>
      <c r="MMD4" s="23"/>
      <c r="MME4" s="23"/>
      <c r="MMF4" s="23"/>
      <c r="MMG4" s="23"/>
      <c r="MMH4" s="23"/>
      <c r="MMI4" s="23"/>
      <c r="MMJ4" s="23"/>
      <c r="MMK4" s="23"/>
      <c r="MML4" s="23"/>
      <c r="MMM4" s="23"/>
      <c r="MMN4" s="23"/>
      <c r="MMO4" s="23"/>
      <c r="MMP4" s="23"/>
      <c r="MMQ4" s="23"/>
      <c r="MMR4" s="23"/>
      <c r="MMS4" s="23"/>
      <c r="MMT4" s="24"/>
      <c r="MMW4" s="25"/>
      <c r="MMX4" s="26"/>
      <c r="MMZ4" s="18"/>
      <c r="MNA4" s="19"/>
      <c r="MNB4" s="19"/>
      <c r="MNC4" s="19"/>
      <c r="MND4" s="19"/>
      <c r="MNE4" s="19"/>
      <c r="MNF4" s="19"/>
      <c r="MNG4" s="19"/>
      <c r="MNH4" s="19"/>
      <c r="MNI4" s="19"/>
      <c r="MNJ4" s="19"/>
      <c r="MNK4" s="20"/>
      <c r="MNL4" s="19"/>
      <c r="MNM4" s="19"/>
      <c r="MNN4" s="19"/>
      <c r="MNO4" s="21"/>
      <c r="MNP4" s="22"/>
      <c r="MNQ4" s="21"/>
      <c r="MNR4" s="20"/>
      <c r="MNS4" s="23"/>
      <c r="MNT4" s="23"/>
      <c r="MNU4" s="23"/>
      <c r="MNV4" s="23"/>
      <c r="MNW4" s="23"/>
      <c r="MNX4" s="23"/>
      <c r="MNY4" s="23"/>
      <c r="MNZ4" s="23"/>
      <c r="MOA4" s="23"/>
      <c r="MOB4" s="23"/>
      <c r="MOC4" s="23"/>
      <c r="MOD4" s="23"/>
      <c r="MOE4" s="23"/>
      <c r="MOF4" s="23"/>
      <c r="MOG4" s="23"/>
      <c r="MOH4" s="23"/>
      <c r="MOI4" s="23"/>
      <c r="MOJ4" s="23"/>
      <c r="MOK4" s="23"/>
      <c r="MOL4" s="23"/>
      <c r="MOM4" s="23"/>
      <c r="MON4" s="23"/>
      <c r="MOO4" s="23"/>
      <c r="MOP4" s="23"/>
      <c r="MOQ4" s="23"/>
      <c r="MOR4" s="23"/>
      <c r="MOS4" s="23"/>
      <c r="MOT4" s="23"/>
      <c r="MOU4" s="23"/>
      <c r="MOV4" s="23"/>
      <c r="MOW4" s="23"/>
      <c r="MOX4" s="23"/>
      <c r="MOY4" s="23"/>
      <c r="MOZ4" s="23"/>
      <c r="MPA4" s="23"/>
      <c r="MPB4" s="23"/>
      <c r="MPC4" s="24"/>
      <c r="MPF4" s="25"/>
      <c r="MPG4" s="26"/>
      <c r="MPI4" s="18"/>
      <c r="MPJ4" s="19"/>
      <c r="MPK4" s="19"/>
      <c r="MPL4" s="19"/>
      <c r="MPM4" s="19"/>
      <c r="MPN4" s="19"/>
      <c r="MPO4" s="19"/>
      <c r="MPP4" s="19"/>
      <c r="MPQ4" s="19"/>
      <c r="MPR4" s="19"/>
      <c r="MPS4" s="19"/>
      <c r="MPT4" s="20"/>
      <c r="MPU4" s="19"/>
      <c r="MPV4" s="19"/>
      <c r="MPW4" s="19"/>
      <c r="MPX4" s="21"/>
      <c r="MPY4" s="22"/>
      <c r="MPZ4" s="21"/>
      <c r="MQA4" s="20"/>
      <c r="MQB4" s="23"/>
      <c r="MQC4" s="23"/>
      <c r="MQD4" s="23"/>
      <c r="MQE4" s="23"/>
      <c r="MQF4" s="23"/>
      <c r="MQG4" s="23"/>
      <c r="MQH4" s="23"/>
      <c r="MQI4" s="23"/>
      <c r="MQJ4" s="23"/>
      <c r="MQK4" s="23"/>
      <c r="MQL4" s="23"/>
      <c r="MQM4" s="23"/>
      <c r="MQN4" s="23"/>
      <c r="MQO4" s="23"/>
      <c r="MQP4" s="23"/>
      <c r="MQQ4" s="23"/>
      <c r="MQR4" s="23"/>
      <c r="MQS4" s="23"/>
      <c r="MQT4" s="23"/>
      <c r="MQU4" s="23"/>
      <c r="MQV4" s="23"/>
      <c r="MQW4" s="23"/>
      <c r="MQX4" s="23"/>
      <c r="MQY4" s="23"/>
      <c r="MQZ4" s="23"/>
      <c r="MRA4" s="23"/>
      <c r="MRB4" s="23"/>
      <c r="MRC4" s="23"/>
      <c r="MRD4" s="23"/>
      <c r="MRE4" s="23"/>
      <c r="MRF4" s="23"/>
      <c r="MRG4" s="23"/>
      <c r="MRH4" s="23"/>
      <c r="MRI4" s="23"/>
      <c r="MRJ4" s="23"/>
      <c r="MRK4" s="23"/>
      <c r="MRL4" s="24"/>
      <c r="MRO4" s="25"/>
      <c r="MRP4" s="26"/>
      <c r="MRR4" s="18"/>
      <c r="MRS4" s="19"/>
      <c r="MRT4" s="19"/>
      <c r="MRU4" s="19"/>
      <c r="MRV4" s="19"/>
      <c r="MRW4" s="19"/>
      <c r="MRX4" s="19"/>
      <c r="MRY4" s="19"/>
      <c r="MRZ4" s="19"/>
      <c r="MSA4" s="19"/>
      <c r="MSB4" s="19"/>
      <c r="MSC4" s="20"/>
      <c r="MSD4" s="19"/>
      <c r="MSE4" s="19"/>
      <c r="MSF4" s="19"/>
      <c r="MSG4" s="21"/>
      <c r="MSH4" s="22"/>
      <c r="MSI4" s="21"/>
      <c r="MSJ4" s="20"/>
      <c r="MSK4" s="23"/>
      <c r="MSL4" s="23"/>
      <c r="MSM4" s="23"/>
      <c r="MSN4" s="23"/>
      <c r="MSO4" s="23"/>
      <c r="MSP4" s="23"/>
      <c r="MSQ4" s="23"/>
      <c r="MSR4" s="23"/>
      <c r="MSS4" s="23"/>
      <c r="MST4" s="23"/>
      <c r="MSU4" s="23"/>
      <c r="MSV4" s="23"/>
      <c r="MSW4" s="23"/>
      <c r="MSX4" s="23"/>
      <c r="MSY4" s="23"/>
      <c r="MSZ4" s="23"/>
      <c r="MTA4" s="23"/>
      <c r="MTB4" s="23"/>
      <c r="MTC4" s="23"/>
      <c r="MTD4" s="23"/>
      <c r="MTE4" s="23"/>
      <c r="MTF4" s="23"/>
      <c r="MTG4" s="23"/>
      <c r="MTH4" s="23"/>
      <c r="MTI4" s="23"/>
      <c r="MTJ4" s="23"/>
      <c r="MTK4" s="23"/>
      <c r="MTL4" s="23"/>
      <c r="MTM4" s="23"/>
      <c r="MTN4" s="23"/>
      <c r="MTO4" s="23"/>
      <c r="MTP4" s="23"/>
      <c r="MTQ4" s="23"/>
      <c r="MTR4" s="23"/>
      <c r="MTS4" s="23"/>
      <c r="MTT4" s="23"/>
      <c r="MTU4" s="24"/>
      <c r="MTX4" s="25"/>
      <c r="MTY4" s="26"/>
      <c r="MUA4" s="18"/>
      <c r="MUB4" s="19"/>
      <c r="MUC4" s="19"/>
      <c r="MUD4" s="19"/>
      <c r="MUE4" s="19"/>
      <c r="MUF4" s="19"/>
      <c r="MUG4" s="19"/>
      <c r="MUH4" s="19"/>
      <c r="MUI4" s="19"/>
      <c r="MUJ4" s="19"/>
      <c r="MUK4" s="19"/>
      <c r="MUL4" s="20"/>
      <c r="MUM4" s="19"/>
      <c r="MUN4" s="19"/>
      <c r="MUO4" s="19"/>
      <c r="MUP4" s="21"/>
      <c r="MUQ4" s="22"/>
      <c r="MUR4" s="21"/>
      <c r="MUS4" s="20"/>
      <c r="MUT4" s="23"/>
      <c r="MUU4" s="23"/>
      <c r="MUV4" s="23"/>
      <c r="MUW4" s="23"/>
      <c r="MUX4" s="23"/>
      <c r="MUY4" s="23"/>
      <c r="MUZ4" s="23"/>
      <c r="MVA4" s="23"/>
      <c r="MVB4" s="23"/>
      <c r="MVC4" s="23"/>
      <c r="MVD4" s="23"/>
      <c r="MVE4" s="23"/>
      <c r="MVF4" s="23"/>
      <c r="MVG4" s="23"/>
      <c r="MVH4" s="23"/>
      <c r="MVI4" s="23"/>
      <c r="MVJ4" s="23"/>
      <c r="MVK4" s="23"/>
      <c r="MVL4" s="23"/>
      <c r="MVM4" s="23"/>
      <c r="MVN4" s="23"/>
      <c r="MVO4" s="23"/>
      <c r="MVP4" s="23"/>
      <c r="MVQ4" s="23"/>
      <c r="MVR4" s="23"/>
      <c r="MVS4" s="23"/>
      <c r="MVT4" s="23"/>
      <c r="MVU4" s="23"/>
      <c r="MVV4" s="23"/>
      <c r="MVW4" s="23"/>
      <c r="MVX4" s="23"/>
      <c r="MVY4" s="23"/>
      <c r="MVZ4" s="23"/>
      <c r="MWA4" s="23"/>
      <c r="MWB4" s="23"/>
      <c r="MWC4" s="23"/>
      <c r="MWD4" s="24"/>
      <c r="MWG4" s="25"/>
      <c r="MWH4" s="26"/>
      <c r="MWJ4" s="18"/>
      <c r="MWK4" s="19"/>
      <c r="MWL4" s="19"/>
      <c r="MWM4" s="19"/>
      <c r="MWN4" s="19"/>
      <c r="MWO4" s="19"/>
      <c r="MWP4" s="19"/>
      <c r="MWQ4" s="19"/>
      <c r="MWR4" s="19"/>
      <c r="MWS4" s="19"/>
      <c r="MWT4" s="19"/>
      <c r="MWU4" s="20"/>
      <c r="MWV4" s="19"/>
      <c r="MWW4" s="19"/>
      <c r="MWX4" s="19"/>
      <c r="MWY4" s="21"/>
      <c r="MWZ4" s="22"/>
      <c r="MXA4" s="21"/>
      <c r="MXB4" s="20"/>
      <c r="MXC4" s="23"/>
      <c r="MXD4" s="23"/>
      <c r="MXE4" s="23"/>
      <c r="MXF4" s="23"/>
      <c r="MXG4" s="23"/>
      <c r="MXH4" s="23"/>
      <c r="MXI4" s="23"/>
      <c r="MXJ4" s="23"/>
      <c r="MXK4" s="23"/>
      <c r="MXL4" s="23"/>
      <c r="MXM4" s="23"/>
      <c r="MXN4" s="23"/>
      <c r="MXO4" s="23"/>
      <c r="MXP4" s="23"/>
      <c r="MXQ4" s="23"/>
      <c r="MXR4" s="23"/>
      <c r="MXS4" s="23"/>
      <c r="MXT4" s="23"/>
      <c r="MXU4" s="23"/>
      <c r="MXV4" s="23"/>
      <c r="MXW4" s="23"/>
      <c r="MXX4" s="23"/>
      <c r="MXY4" s="23"/>
      <c r="MXZ4" s="23"/>
      <c r="MYA4" s="23"/>
      <c r="MYB4" s="23"/>
      <c r="MYC4" s="23"/>
      <c r="MYD4" s="23"/>
      <c r="MYE4" s="23"/>
      <c r="MYF4" s="23"/>
      <c r="MYG4" s="23"/>
      <c r="MYH4" s="23"/>
      <c r="MYI4" s="23"/>
      <c r="MYJ4" s="23"/>
      <c r="MYK4" s="23"/>
      <c r="MYL4" s="23"/>
      <c r="MYM4" s="24"/>
      <c r="MYP4" s="25"/>
      <c r="MYQ4" s="26"/>
      <c r="MYS4" s="18"/>
      <c r="MYT4" s="19"/>
      <c r="MYU4" s="19"/>
      <c r="MYV4" s="19"/>
      <c r="MYW4" s="19"/>
      <c r="MYX4" s="19"/>
      <c r="MYY4" s="19"/>
      <c r="MYZ4" s="19"/>
      <c r="MZA4" s="19"/>
      <c r="MZB4" s="19"/>
      <c r="MZC4" s="19"/>
      <c r="MZD4" s="20"/>
      <c r="MZE4" s="19"/>
      <c r="MZF4" s="19"/>
      <c r="MZG4" s="19"/>
      <c r="MZH4" s="21"/>
      <c r="MZI4" s="22"/>
      <c r="MZJ4" s="21"/>
      <c r="MZK4" s="20"/>
      <c r="MZL4" s="23"/>
      <c r="MZM4" s="23"/>
      <c r="MZN4" s="23"/>
      <c r="MZO4" s="23"/>
      <c r="MZP4" s="23"/>
      <c r="MZQ4" s="23"/>
      <c r="MZR4" s="23"/>
      <c r="MZS4" s="23"/>
      <c r="MZT4" s="23"/>
      <c r="MZU4" s="23"/>
      <c r="MZV4" s="23"/>
      <c r="MZW4" s="23"/>
      <c r="MZX4" s="23"/>
      <c r="MZY4" s="23"/>
      <c r="MZZ4" s="23"/>
      <c r="NAA4" s="23"/>
      <c r="NAB4" s="23"/>
      <c r="NAC4" s="23"/>
      <c r="NAD4" s="23"/>
      <c r="NAE4" s="23"/>
      <c r="NAF4" s="23"/>
      <c r="NAG4" s="23"/>
      <c r="NAH4" s="23"/>
      <c r="NAI4" s="23"/>
      <c r="NAJ4" s="23"/>
      <c r="NAK4" s="23"/>
      <c r="NAL4" s="23"/>
      <c r="NAM4" s="23"/>
      <c r="NAN4" s="23"/>
      <c r="NAO4" s="23"/>
      <c r="NAP4" s="23"/>
      <c r="NAQ4" s="23"/>
      <c r="NAR4" s="23"/>
      <c r="NAS4" s="23"/>
      <c r="NAT4" s="23"/>
      <c r="NAU4" s="23"/>
      <c r="NAV4" s="24"/>
      <c r="NAY4" s="25"/>
      <c r="NAZ4" s="26"/>
      <c r="NBB4" s="18"/>
      <c r="NBC4" s="19"/>
      <c r="NBD4" s="19"/>
      <c r="NBE4" s="19"/>
      <c r="NBF4" s="19"/>
      <c r="NBG4" s="19"/>
      <c r="NBH4" s="19"/>
      <c r="NBI4" s="19"/>
      <c r="NBJ4" s="19"/>
      <c r="NBK4" s="19"/>
      <c r="NBL4" s="19"/>
      <c r="NBM4" s="20"/>
      <c r="NBN4" s="19"/>
      <c r="NBO4" s="19"/>
      <c r="NBP4" s="19"/>
      <c r="NBQ4" s="21"/>
      <c r="NBR4" s="22"/>
      <c r="NBS4" s="21"/>
      <c r="NBT4" s="20"/>
      <c r="NBU4" s="23"/>
      <c r="NBV4" s="23"/>
      <c r="NBW4" s="23"/>
      <c r="NBX4" s="23"/>
      <c r="NBY4" s="23"/>
      <c r="NBZ4" s="23"/>
      <c r="NCA4" s="23"/>
      <c r="NCB4" s="23"/>
      <c r="NCC4" s="23"/>
      <c r="NCD4" s="23"/>
      <c r="NCE4" s="23"/>
      <c r="NCF4" s="23"/>
      <c r="NCG4" s="23"/>
      <c r="NCH4" s="23"/>
      <c r="NCI4" s="23"/>
      <c r="NCJ4" s="23"/>
      <c r="NCK4" s="23"/>
      <c r="NCL4" s="23"/>
      <c r="NCM4" s="23"/>
      <c r="NCN4" s="23"/>
      <c r="NCO4" s="23"/>
      <c r="NCP4" s="23"/>
      <c r="NCQ4" s="23"/>
      <c r="NCR4" s="23"/>
      <c r="NCS4" s="23"/>
      <c r="NCT4" s="23"/>
      <c r="NCU4" s="23"/>
      <c r="NCV4" s="23"/>
      <c r="NCW4" s="23"/>
      <c r="NCX4" s="23"/>
      <c r="NCY4" s="23"/>
      <c r="NCZ4" s="23"/>
      <c r="NDA4" s="23"/>
      <c r="NDB4" s="23"/>
      <c r="NDC4" s="23"/>
      <c r="NDD4" s="23"/>
      <c r="NDE4" s="24"/>
      <c r="NDH4" s="25"/>
      <c r="NDI4" s="26"/>
      <c r="NDK4" s="18"/>
      <c r="NDL4" s="19"/>
      <c r="NDM4" s="19"/>
      <c r="NDN4" s="19"/>
      <c r="NDO4" s="19"/>
      <c r="NDP4" s="19"/>
      <c r="NDQ4" s="19"/>
      <c r="NDR4" s="19"/>
      <c r="NDS4" s="19"/>
      <c r="NDT4" s="19"/>
      <c r="NDU4" s="19"/>
      <c r="NDV4" s="20"/>
      <c r="NDW4" s="19"/>
      <c r="NDX4" s="19"/>
      <c r="NDY4" s="19"/>
      <c r="NDZ4" s="21"/>
      <c r="NEA4" s="22"/>
      <c r="NEB4" s="21"/>
      <c r="NEC4" s="20"/>
      <c r="NED4" s="23"/>
      <c r="NEE4" s="23"/>
      <c r="NEF4" s="23"/>
      <c r="NEG4" s="23"/>
      <c r="NEH4" s="23"/>
      <c r="NEI4" s="23"/>
      <c r="NEJ4" s="23"/>
      <c r="NEK4" s="23"/>
      <c r="NEL4" s="23"/>
      <c r="NEM4" s="23"/>
      <c r="NEN4" s="23"/>
      <c r="NEO4" s="23"/>
      <c r="NEP4" s="23"/>
      <c r="NEQ4" s="23"/>
      <c r="NER4" s="23"/>
      <c r="NES4" s="23"/>
      <c r="NET4" s="23"/>
      <c r="NEU4" s="23"/>
      <c r="NEV4" s="23"/>
      <c r="NEW4" s="23"/>
      <c r="NEX4" s="23"/>
      <c r="NEY4" s="23"/>
      <c r="NEZ4" s="23"/>
      <c r="NFA4" s="23"/>
      <c r="NFB4" s="23"/>
      <c r="NFC4" s="23"/>
      <c r="NFD4" s="23"/>
      <c r="NFE4" s="23"/>
      <c r="NFF4" s="23"/>
      <c r="NFG4" s="23"/>
      <c r="NFH4" s="23"/>
      <c r="NFI4" s="23"/>
      <c r="NFJ4" s="23"/>
      <c r="NFK4" s="23"/>
      <c r="NFL4" s="23"/>
      <c r="NFM4" s="23"/>
      <c r="NFN4" s="24"/>
      <c r="NFQ4" s="25"/>
      <c r="NFR4" s="26"/>
      <c r="NFT4" s="18"/>
      <c r="NFU4" s="19"/>
      <c r="NFV4" s="19"/>
      <c r="NFW4" s="19"/>
      <c r="NFX4" s="19"/>
      <c r="NFY4" s="19"/>
      <c r="NFZ4" s="19"/>
      <c r="NGA4" s="19"/>
      <c r="NGB4" s="19"/>
      <c r="NGC4" s="19"/>
      <c r="NGD4" s="19"/>
      <c r="NGE4" s="20"/>
      <c r="NGF4" s="19"/>
      <c r="NGG4" s="19"/>
      <c r="NGH4" s="19"/>
      <c r="NGI4" s="21"/>
      <c r="NGJ4" s="22"/>
      <c r="NGK4" s="21"/>
      <c r="NGL4" s="20"/>
      <c r="NGM4" s="23"/>
      <c r="NGN4" s="23"/>
      <c r="NGO4" s="23"/>
      <c r="NGP4" s="23"/>
      <c r="NGQ4" s="23"/>
      <c r="NGR4" s="23"/>
      <c r="NGS4" s="23"/>
      <c r="NGT4" s="23"/>
      <c r="NGU4" s="23"/>
      <c r="NGV4" s="23"/>
      <c r="NGW4" s="23"/>
      <c r="NGX4" s="23"/>
      <c r="NGY4" s="23"/>
      <c r="NGZ4" s="23"/>
      <c r="NHA4" s="23"/>
      <c r="NHB4" s="23"/>
      <c r="NHC4" s="23"/>
      <c r="NHD4" s="23"/>
      <c r="NHE4" s="23"/>
      <c r="NHF4" s="23"/>
      <c r="NHG4" s="23"/>
      <c r="NHH4" s="23"/>
      <c r="NHI4" s="23"/>
      <c r="NHJ4" s="23"/>
      <c r="NHK4" s="23"/>
      <c r="NHL4" s="23"/>
      <c r="NHM4" s="23"/>
      <c r="NHN4" s="23"/>
      <c r="NHO4" s="23"/>
      <c r="NHP4" s="23"/>
      <c r="NHQ4" s="23"/>
      <c r="NHR4" s="23"/>
      <c r="NHS4" s="23"/>
      <c r="NHT4" s="23"/>
      <c r="NHU4" s="23"/>
      <c r="NHV4" s="23"/>
      <c r="NHW4" s="24"/>
      <c r="NHZ4" s="25"/>
      <c r="NIA4" s="26"/>
      <c r="NIC4" s="18"/>
      <c r="NID4" s="19"/>
      <c r="NIE4" s="19"/>
      <c r="NIF4" s="19"/>
      <c r="NIG4" s="19"/>
      <c r="NIH4" s="19"/>
      <c r="NII4" s="19"/>
      <c r="NIJ4" s="19"/>
      <c r="NIK4" s="19"/>
      <c r="NIL4" s="19"/>
      <c r="NIM4" s="19"/>
      <c r="NIN4" s="20"/>
      <c r="NIO4" s="19"/>
      <c r="NIP4" s="19"/>
      <c r="NIQ4" s="19"/>
      <c r="NIR4" s="21"/>
      <c r="NIS4" s="22"/>
      <c r="NIT4" s="21"/>
      <c r="NIU4" s="20"/>
      <c r="NIV4" s="23"/>
      <c r="NIW4" s="23"/>
      <c r="NIX4" s="23"/>
      <c r="NIY4" s="23"/>
      <c r="NIZ4" s="23"/>
      <c r="NJA4" s="23"/>
      <c r="NJB4" s="23"/>
      <c r="NJC4" s="23"/>
      <c r="NJD4" s="23"/>
      <c r="NJE4" s="23"/>
      <c r="NJF4" s="23"/>
      <c r="NJG4" s="23"/>
      <c r="NJH4" s="23"/>
      <c r="NJI4" s="23"/>
      <c r="NJJ4" s="23"/>
      <c r="NJK4" s="23"/>
      <c r="NJL4" s="23"/>
      <c r="NJM4" s="23"/>
      <c r="NJN4" s="23"/>
      <c r="NJO4" s="23"/>
      <c r="NJP4" s="23"/>
      <c r="NJQ4" s="23"/>
      <c r="NJR4" s="23"/>
      <c r="NJS4" s="23"/>
      <c r="NJT4" s="23"/>
      <c r="NJU4" s="23"/>
      <c r="NJV4" s="23"/>
      <c r="NJW4" s="23"/>
      <c r="NJX4" s="23"/>
      <c r="NJY4" s="23"/>
      <c r="NJZ4" s="23"/>
      <c r="NKA4" s="23"/>
      <c r="NKB4" s="23"/>
      <c r="NKC4" s="23"/>
      <c r="NKD4" s="23"/>
      <c r="NKE4" s="23"/>
      <c r="NKF4" s="24"/>
      <c r="NKI4" s="25"/>
      <c r="NKJ4" s="26"/>
      <c r="NKL4" s="18"/>
      <c r="NKM4" s="19"/>
      <c r="NKN4" s="19"/>
      <c r="NKO4" s="19"/>
      <c r="NKP4" s="19"/>
      <c r="NKQ4" s="19"/>
      <c r="NKR4" s="19"/>
      <c r="NKS4" s="19"/>
      <c r="NKT4" s="19"/>
      <c r="NKU4" s="19"/>
      <c r="NKV4" s="19"/>
      <c r="NKW4" s="20"/>
      <c r="NKX4" s="19"/>
      <c r="NKY4" s="19"/>
      <c r="NKZ4" s="19"/>
      <c r="NLA4" s="21"/>
      <c r="NLB4" s="22"/>
      <c r="NLC4" s="21"/>
      <c r="NLD4" s="20"/>
      <c r="NLE4" s="23"/>
      <c r="NLF4" s="23"/>
      <c r="NLG4" s="23"/>
      <c r="NLH4" s="23"/>
      <c r="NLI4" s="23"/>
      <c r="NLJ4" s="23"/>
      <c r="NLK4" s="23"/>
      <c r="NLL4" s="23"/>
      <c r="NLM4" s="23"/>
      <c r="NLN4" s="23"/>
      <c r="NLO4" s="23"/>
      <c r="NLP4" s="23"/>
      <c r="NLQ4" s="23"/>
      <c r="NLR4" s="23"/>
      <c r="NLS4" s="23"/>
      <c r="NLT4" s="23"/>
      <c r="NLU4" s="23"/>
      <c r="NLV4" s="23"/>
      <c r="NLW4" s="23"/>
      <c r="NLX4" s="23"/>
      <c r="NLY4" s="23"/>
      <c r="NLZ4" s="23"/>
      <c r="NMA4" s="23"/>
      <c r="NMB4" s="23"/>
      <c r="NMC4" s="23"/>
      <c r="NMD4" s="23"/>
      <c r="NME4" s="23"/>
      <c r="NMF4" s="23"/>
      <c r="NMG4" s="23"/>
      <c r="NMH4" s="23"/>
      <c r="NMI4" s="23"/>
      <c r="NMJ4" s="23"/>
      <c r="NMK4" s="23"/>
      <c r="NML4" s="23"/>
      <c r="NMM4" s="23"/>
      <c r="NMN4" s="23"/>
      <c r="NMO4" s="24"/>
      <c r="NMR4" s="25"/>
      <c r="NMS4" s="26"/>
      <c r="NMU4" s="18"/>
      <c r="NMV4" s="19"/>
      <c r="NMW4" s="19"/>
      <c r="NMX4" s="19"/>
      <c r="NMY4" s="19"/>
      <c r="NMZ4" s="19"/>
      <c r="NNA4" s="19"/>
      <c r="NNB4" s="19"/>
      <c r="NNC4" s="19"/>
      <c r="NND4" s="19"/>
      <c r="NNE4" s="19"/>
      <c r="NNF4" s="20"/>
      <c r="NNG4" s="19"/>
      <c r="NNH4" s="19"/>
      <c r="NNI4" s="19"/>
      <c r="NNJ4" s="21"/>
      <c r="NNK4" s="22"/>
      <c r="NNL4" s="21"/>
      <c r="NNM4" s="20"/>
      <c r="NNN4" s="23"/>
      <c r="NNO4" s="23"/>
      <c r="NNP4" s="23"/>
      <c r="NNQ4" s="23"/>
      <c r="NNR4" s="23"/>
      <c r="NNS4" s="23"/>
      <c r="NNT4" s="23"/>
      <c r="NNU4" s="23"/>
      <c r="NNV4" s="23"/>
      <c r="NNW4" s="23"/>
      <c r="NNX4" s="23"/>
      <c r="NNY4" s="23"/>
      <c r="NNZ4" s="23"/>
      <c r="NOA4" s="23"/>
      <c r="NOB4" s="23"/>
      <c r="NOC4" s="23"/>
      <c r="NOD4" s="23"/>
      <c r="NOE4" s="23"/>
      <c r="NOF4" s="23"/>
      <c r="NOG4" s="23"/>
      <c r="NOH4" s="23"/>
      <c r="NOI4" s="23"/>
      <c r="NOJ4" s="23"/>
      <c r="NOK4" s="23"/>
      <c r="NOL4" s="23"/>
      <c r="NOM4" s="23"/>
      <c r="NON4" s="23"/>
      <c r="NOO4" s="23"/>
      <c r="NOP4" s="23"/>
      <c r="NOQ4" s="23"/>
      <c r="NOR4" s="23"/>
      <c r="NOS4" s="23"/>
      <c r="NOT4" s="23"/>
      <c r="NOU4" s="23"/>
      <c r="NOV4" s="23"/>
      <c r="NOW4" s="23"/>
      <c r="NOX4" s="24"/>
      <c r="NPA4" s="25"/>
      <c r="NPB4" s="26"/>
      <c r="NPD4" s="18"/>
      <c r="NPE4" s="19"/>
      <c r="NPF4" s="19"/>
      <c r="NPG4" s="19"/>
      <c r="NPH4" s="19"/>
      <c r="NPI4" s="19"/>
      <c r="NPJ4" s="19"/>
      <c r="NPK4" s="19"/>
      <c r="NPL4" s="19"/>
      <c r="NPM4" s="19"/>
      <c r="NPN4" s="19"/>
      <c r="NPO4" s="20"/>
      <c r="NPP4" s="19"/>
      <c r="NPQ4" s="19"/>
      <c r="NPR4" s="19"/>
      <c r="NPS4" s="21"/>
      <c r="NPT4" s="22"/>
      <c r="NPU4" s="21"/>
      <c r="NPV4" s="20"/>
      <c r="NPW4" s="23"/>
      <c r="NPX4" s="23"/>
      <c r="NPY4" s="23"/>
      <c r="NPZ4" s="23"/>
      <c r="NQA4" s="23"/>
      <c r="NQB4" s="23"/>
      <c r="NQC4" s="23"/>
      <c r="NQD4" s="23"/>
      <c r="NQE4" s="23"/>
      <c r="NQF4" s="23"/>
      <c r="NQG4" s="23"/>
      <c r="NQH4" s="23"/>
      <c r="NQI4" s="23"/>
      <c r="NQJ4" s="23"/>
      <c r="NQK4" s="23"/>
      <c r="NQL4" s="23"/>
      <c r="NQM4" s="23"/>
      <c r="NQN4" s="23"/>
      <c r="NQO4" s="23"/>
      <c r="NQP4" s="23"/>
      <c r="NQQ4" s="23"/>
      <c r="NQR4" s="23"/>
      <c r="NQS4" s="23"/>
      <c r="NQT4" s="23"/>
      <c r="NQU4" s="23"/>
      <c r="NQV4" s="23"/>
      <c r="NQW4" s="23"/>
      <c r="NQX4" s="23"/>
      <c r="NQY4" s="23"/>
      <c r="NQZ4" s="23"/>
      <c r="NRA4" s="23"/>
      <c r="NRB4" s="23"/>
      <c r="NRC4" s="23"/>
      <c r="NRD4" s="23"/>
      <c r="NRE4" s="23"/>
      <c r="NRF4" s="23"/>
      <c r="NRG4" s="24"/>
      <c r="NRJ4" s="25"/>
      <c r="NRK4" s="26"/>
      <c r="NRM4" s="18"/>
      <c r="NRN4" s="19"/>
      <c r="NRO4" s="19"/>
      <c r="NRP4" s="19"/>
      <c r="NRQ4" s="19"/>
      <c r="NRR4" s="19"/>
      <c r="NRS4" s="19"/>
      <c r="NRT4" s="19"/>
      <c r="NRU4" s="19"/>
      <c r="NRV4" s="19"/>
      <c r="NRW4" s="19"/>
      <c r="NRX4" s="20"/>
      <c r="NRY4" s="19"/>
      <c r="NRZ4" s="19"/>
      <c r="NSA4" s="19"/>
      <c r="NSB4" s="21"/>
      <c r="NSC4" s="22"/>
      <c r="NSD4" s="21"/>
      <c r="NSE4" s="20"/>
      <c r="NSF4" s="23"/>
      <c r="NSG4" s="23"/>
      <c r="NSH4" s="23"/>
      <c r="NSI4" s="23"/>
      <c r="NSJ4" s="23"/>
      <c r="NSK4" s="23"/>
      <c r="NSL4" s="23"/>
      <c r="NSM4" s="23"/>
      <c r="NSN4" s="23"/>
      <c r="NSO4" s="23"/>
      <c r="NSP4" s="23"/>
      <c r="NSQ4" s="23"/>
      <c r="NSR4" s="23"/>
      <c r="NSS4" s="23"/>
      <c r="NST4" s="23"/>
      <c r="NSU4" s="23"/>
      <c r="NSV4" s="23"/>
      <c r="NSW4" s="23"/>
      <c r="NSX4" s="23"/>
      <c r="NSY4" s="23"/>
      <c r="NSZ4" s="23"/>
      <c r="NTA4" s="23"/>
      <c r="NTB4" s="23"/>
      <c r="NTC4" s="23"/>
      <c r="NTD4" s="23"/>
      <c r="NTE4" s="23"/>
      <c r="NTF4" s="23"/>
      <c r="NTG4" s="23"/>
      <c r="NTH4" s="23"/>
      <c r="NTI4" s="23"/>
      <c r="NTJ4" s="23"/>
      <c r="NTK4" s="23"/>
      <c r="NTL4" s="23"/>
      <c r="NTM4" s="23"/>
      <c r="NTN4" s="23"/>
      <c r="NTO4" s="23"/>
      <c r="NTP4" s="24"/>
      <c r="NTS4" s="25"/>
      <c r="NTT4" s="26"/>
      <c r="NTV4" s="18"/>
      <c r="NTW4" s="19"/>
      <c r="NTX4" s="19"/>
      <c r="NTY4" s="19"/>
      <c r="NTZ4" s="19"/>
      <c r="NUA4" s="19"/>
      <c r="NUB4" s="19"/>
      <c r="NUC4" s="19"/>
      <c r="NUD4" s="19"/>
      <c r="NUE4" s="19"/>
      <c r="NUF4" s="19"/>
      <c r="NUG4" s="20"/>
      <c r="NUH4" s="19"/>
      <c r="NUI4" s="19"/>
      <c r="NUJ4" s="19"/>
      <c r="NUK4" s="21"/>
      <c r="NUL4" s="22"/>
      <c r="NUM4" s="21"/>
      <c r="NUN4" s="20"/>
      <c r="NUO4" s="23"/>
      <c r="NUP4" s="23"/>
      <c r="NUQ4" s="23"/>
      <c r="NUR4" s="23"/>
      <c r="NUS4" s="23"/>
      <c r="NUT4" s="23"/>
      <c r="NUU4" s="23"/>
      <c r="NUV4" s="23"/>
      <c r="NUW4" s="23"/>
      <c r="NUX4" s="23"/>
      <c r="NUY4" s="23"/>
      <c r="NUZ4" s="23"/>
      <c r="NVA4" s="23"/>
      <c r="NVB4" s="23"/>
      <c r="NVC4" s="23"/>
      <c r="NVD4" s="23"/>
      <c r="NVE4" s="23"/>
      <c r="NVF4" s="23"/>
      <c r="NVG4" s="23"/>
      <c r="NVH4" s="23"/>
      <c r="NVI4" s="23"/>
      <c r="NVJ4" s="23"/>
      <c r="NVK4" s="23"/>
      <c r="NVL4" s="23"/>
      <c r="NVM4" s="23"/>
      <c r="NVN4" s="23"/>
      <c r="NVO4" s="23"/>
      <c r="NVP4" s="23"/>
      <c r="NVQ4" s="23"/>
      <c r="NVR4" s="23"/>
      <c r="NVS4" s="23"/>
      <c r="NVT4" s="23"/>
      <c r="NVU4" s="23"/>
      <c r="NVV4" s="23"/>
      <c r="NVW4" s="23"/>
      <c r="NVX4" s="23"/>
      <c r="NVY4" s="24"/>
      <c r="NWB4" s="25"/>
      <c r="NWC4" s="26"/>
      <c r="NWE4" s="18"/>
      <c r="NWF4" s="19"/>
      <c r="NWG4" s="19"/>
      <c r="NWH4" s="19"/>
      <c r="NWI4" s="19"/>
      <c r="NWJ4" s="19"/>
      <c r="NWK4" s="19"/>
      <c r="NWL4" s="19"/>
      <c r="NWM4" s="19"/>
      <c r="NWN4" s="19"/>
      <c r="NWO4" s="19"/>
      <c r="NWP4" s="20"/>
      <c r="NWQ4" s="19"/>
      <c r="NWR4" s="19"/>
      <c r="NWS4" s="19"/>
      <c r="NWT4" s="21"/>
      <c r="NWU4" s="22"/>
      <c r="NWV4" s="21"/>
      <c r="NWW4" s="20"/>
      <c r="NWX4" s="23"/>
      <c r="NWY4" s="23"/>
      <c r="NWZ4" s="23"/>
      <c r="NXA4" s="23"/>
      <c r="NXB4" s="23"/>
      <c r="NXC4" s="23"/>
      <c r="NXD4" s="23"/>
      <c r="NXE4" s="23"/>
      <c r="NXF4" s="23"/>
      <c r="NXG4" s="23"/>
      <c r="NXH4" s="23"/>
      <c r="NXI4" s="23"/>
      <c r="NXJ4" s="23"/>
      <c r="NXK4" s="23"/>
      <c r="NXL4" s="23"/>
      <c r="NXM4" s="23"/>
      <c r="NXN4" s="23"/>
      <c r="NXO4" s="23"/>
      <c r="NXP4" s="23"/>
      <c r="NXQ4" s="23"/>
      <c r="NXR4" s="23"/>
      <c r="NXS4" s="23"/>
      <c r="NXT4" s="23"/>
      <c r="NXU4" s="23"/>
      <c r="NXV4" s="23"/>
      <c r="NXW4" s="23"/>
      <c r="NXX4" s="23"/>
      <c r="NXY4" s="23"/>
      <c r="NXZ4" s="23"/>
      <c r="NYA4" s="23"/>
      <c r="NYB4" s="23"/>
      <c r="NYC4" s="23"/>
      <c r="NYD4" s="23"/>
      <c r="NYE4" s="23"/>
      <c r="NYF4" s="23"/>
      <c r="NYG4" s="23"/>
      <c r="NYH4" s="24"/>
      <c r="NYK4" s="25"/>
      <c r="NYL4" s="26"/>
      <c r="NYN4" s="18"/>
      <c r="NYO4" s="19"/>
      <c r="NYP4" s="19"/>
      <c r="NYQ4" s="19"/>
      <c r="NYR4" s="19"/>
      <c r="NYS4" s="19"/>
      <c r="NYT4" s="19"/>
      <c r="NYU4" s="19"/>
      <c r="NYV4" s="19"/>
      <c r="NYW4" s="19"/>
      <c r="NYX4" s="19"/>
      <c r="NYY4" s="20"/>
      <c r="NYZ4" s="19"/>
      <c r="NZA4" s="19"/>
      <c r="NZB4" s="19"/>
      <c r="NZC4" s="21"/>
      <c r="NZD4" s="22"/>
      <c r="NZE4" s="21"/>
      <c r="NZF4" s="20"/>
      <c r="NZG4" s="23"/>
      <c r="NZH4" s="23"/>
      <c r="NZI4" s="23"/>
      <c r="NZJ4" s="23"/>
      <c r="NZK4" s="23"/>
      <c r="NZL4" s="23"/>
      <c r="NZM4" s="23"/>
      <c r="NZN4" s="23"/>
      <c r="NZO4" s="23"/>
      <c r="NZP4" s="23"/>
      <c r="NZQ4" s="23"/>
      <c r="NZR4" s="23"/>
      <c r="NZS4" s="23"/>
      <c r="NZT4" s="23"/>
      <c r="NZU4" s="23"/>
      <c r="NZV4" s="23"/>
      <c r="NZW4" s="23"/>
      <c r="NZX4" s="23"/>
      <c r="NZY4" s="23"/>
      <c r="NZZ4" s="23"/>
      <c r="OAA4" s="23"/>
      <c r="OAB4" s="23"/>
      <c r="OAC4" s="23"/>
      <c r="OAD4" s="23"/>
      <c r="OAE4" s="23"/>
      <c r="OAF4" s="23"/>
      <c r="OAG4" s="23"/>
      <c r="OAH4" s="23"/>
      <c r="OAI4" s="23"/>
      <c r="OAJ4" s="23"/>
      <c r="OAK4" s="23"/>
      <c r="OAL4" s="23"/>
      <c r="OAM4" s="23"/>
      <c r="OAN4" s="23"/>
      <c r="OAO4" s="23"/>
      <c r="OAP4" s="23"/>
      <c r="OAQ4" s="24"/>
      <c r="OAT4" s="25"/>
      <c r="OAU4" s="26"/>
      <c r="OAW4" s="18"/>
      <c r="OAX4" s="19"/>
      <c r="OAY4" s="19"/>
      <c r="OAZ4" s="19"/>
      <c r="OBA4" s="19"/>
      <c r="OBB4" s="19"/>
      <c r="OBC4" s="19"/>
      <c r="OBD4" s="19"/>
      <c r="OBE4" s="19"/>
      <c r="OBF4" s="19"/>
      <c r="OBG4" s="19"/>
      <c r="OBH4" s="20"/>
      <c r="OBI4" s="19"/>
      <c r="OBJ4" s="19"/>
      <c r="OBK4" s="19"/>
      <c r="OBL4" s="21"/>
      <c r="OBM4" s="22"/>
      <c r="OBN4" s="21"/>
      <c r="OBO4" s="20"/>
      <c r="OBP4" s="23"/>
      <c r="OBQ4" s="23"/>
      <c r="OBR4" s="23"/>
      <c r="OBS4" s="23"/>
      <c r="OBT4" s="23"/>
      <c r="OBU4" s="23"/>
      <c r="OBV4" s="23"/>
      <c r="OBW4" s="23"/>
      <c r="OBX4" s="23"/>
      <c r="OBY4" s="23"/>
      <c r="OBZ4" s="23"/>
      <c r="OCA4" s="23"/>
      <c r="OCB4" s="23"/>
      <c r="OCC4" s="23"/>
      <c r="OCD4" s="23"/>
      <c r="OCE4" s="23"/>
      <c r="OCF4" s="23"/>
      <c r="OCG4" s="23"/>
      <c r="OCH4" s="23"/>
      <c r="OCI4" s="23"/>
      <c r="OCJ4" s="23"/>
      <c r="OCK4" s="23"/>
      <c r="OCL4" s="23"/>
      <c r="OCM4" s="23"/>
      <c r="OCN4" s="23"/>
      <c r="OCO4" s="23"/>
      <c r="OCP4" s="23"/>
      <c r="OCQ4" s="23"/>
      <c r="OCR4" s="23"/>
      <c r="OCS4" s="23"/>
      <c r="OCT4" s="23"/>
      <c r="OCU4" s="23"/>
      <c r="OCV4" s="23"/>
      <c r="OCW4" s="23"/>
      <c r="OCX4" s="23"/>
      <c r="OCY4" s="23"/>
      <c r="OCZ4" s="24"/>
      <c r="ODC4" s="25"/>
      <c r="ODD4" s="26"/>
      <c r="ODF4" s="18"/>
      <c r="ODG4" s="19"/>
      <c r="ODH4" s="19"/>
      <c r="ODI4" s="19"/>
      <c r="ODJ4" s="19"/>
      <c r="ODK4" s="19"/>
      <c r="ODL4" s="19"/>
      <c r="ODM4" s="19"/>
      <c r="ODN4" s="19"/>
      <c r="ODO4" s="19"/>
      <c r="ODP4" s="19"/>
      <c r="ODQ4" s="20"/>
      <c r="ODR4" s="19"/>
      <c r="ODS4" s="19"/>
      <c r="ODT4" s="19"/>
      <c r="ODU4" s="21"/>
      <c r="ODV4" s="22"/>
      <c r="ODW4" s="21"/>
      <c r="ODX4" s="20"/>
      <c r="ODY4" s="23"/>
      <c r="ODZ4" s="23"/>
      <c r="OEA4" s="23"/>
      <c r="OEB4" s="23"/>
      <c r="OEC4" s="23"/>
      <c r="OED4" s="23"/>
      <c r="OEE4" s="23"/>
      <c r="OEF4" s="23"/>
      <c r="OEG4" s="23"/>
      <c r="OEH4" s="23"/>
      <c r="OEI4" s="23"/>
      <c r="OEJ4" s="23"/>
      <c r="OEK4" s="23"/>
      <c r="OEL4" s="23"/>
      <c r="OEM4" s="23"/>
      <c r="OEN4" s="23"/>
      <c r="OEO4" s="23"/>
      <c r="OEP4" s="23"/>
      <c r="OEQ4" s="23"/>
      <c r="OER4" s="23"/>
      <c r="OES4" s="23"/>
      <c r="OET4" s="23"/>
      <c r="OEU4" s="23"/>
      <c r="OEV4" s="23"/>
      <c r="OEW4" s="23"/>
      <c r="OEX4" s="23"/>
      <c r="OEY4" s="23"/>
      <c r="OEZ4" s="23"/>
      <c r="OFA4" s="23"/>
      <c r="OFB4" s="23"/>
      <c r="OFC4" s="23"/>
      <c r="OFD4" s="23"/>
      <c r="OFE4" s="23"/>
      <c r="OFF4" s="23"/>
      <c r="OFG4" s="23"/>
      <c r="OFH4" s="23"/>
      <c r="OFI4" s="24"/>
      <c r="OFL4" s="25"/>
      <c r="OFM4" s="26"/>
      <c r="OFO4" s="18"/>
      <c r="OFP4" s="19"/>
      <c r="OFQ4" s="19"/>
      <c r="OFR4" s="19"/>
      <c r="OFS4" s="19"/>
      <c r="OFT4" s="19"/>
      <c r="OFU4" s="19"/>
      <c r="OFV4" s="19"/>
      <c r="OFW4" s="19"/>
      <c r="OFX4" s="19"/>
      <c r="OFY4" s="19"/>
      <c r="OFZ4" s="20"/>
      <c r="OGA4" s="19"/>
      <c r="OGB4" s="19"/>
      <c r="OGC4" s="19"/>
      <c r="OGD4" s="21"/>
      <c r="OGE4" s="22"/>
      <c r="OGF4" s="21"/>
      <c r="OGG4" s="20"/>
      <c r="OGH4" s="23"/>
      <c r="OGI4" s="23"/>
      <c r="OGJ4" s="23"/>
      <c r="OGK4" s="23"/>
      <c r="OGL4" s="23"/>
      <c r="OGM4" s="23"/>
      <c r="OGN4" s="23"/>
      <c r="OGO4" s="23"/>
      <c r="OGP4" s="23"/>
      <c r="OGQ4" s="23"/>
      <c r="OGR4" s="23"/>
      <c r="OGS4" s="23"/>
      <c r="OGT4" s="23"/>
      <c r="OGU4" s="23"/>
      <c r="OGV4" s="23"/>
      <c r="OGW4" s="23"/>
      <c r="OGX4" s="23"/>
      <c r="OGY4" s="23"/>
      <c r="OGZ4" s="23"/>
      <c r="OHA4" s="23"/>
      <c r="OHB4" s="23"/>
      <c r="OHC4" s="23"/>
      <c r="OHD4" s="23"/>
      <c r="OHE4" s="23"/>
      <c r="OHF4" s="23"/>
      <c r="OHG4" s="23"/>
      <c r="OHH4" s="23"/>
      <c r="OHI4" s="23"/>
      <c r="OHJ4" s="23"/>
      <c r="OHK4" s="23"/>
      <c r="OHL4" s="23"/>
      <c r="OHM4" s="23"/>
      <c r="OHN4" s="23"/>
      <c r="OHO4" s="23"/>
      <c r="OHP4" s="23"/>
      <c r="OHQ4" s="23"/>
      <c r="OHR4" s="24"/>
      <c r="OHU4" s="25"/>
      <c r="OHV4" s="26"/>
      <c r="OHX4" s="18"/>
      <c r="OHY4" s="19"/>
      <c r="OHZ4" s="19"/>
      <c r="OIA4" s="19"/>
      <c r="OIB4" s="19"/>
      <c r="OIC4" s="19"/>
      <c r="OID4" s="19"/>
      <c r="OIE4" s="19"/>
      <c r="OIF4" s="19"/>
      <c r="OIG4" s="19"/>
      <c r="OIH4" s="19"/>
      <c r="OII4" s="20"/>
      <c r="OIJ4" s="19"/>
      <c r="OIK4" s="19"/>
      <c r="OIL4" s="19"/>
      <c r="OIM4" s="21"/>
      <c r="OIN4" s="22"/>
      <c r="OIO4" s="21"/>
      <c r="OIP4" s="20"/>
      <c r="OIQ4" s="23"/>
      <c r="OIR4" s="23"/>
      <c r="OIS4" s="23"/>
      <c r="OIT4" s="23"/>
      <c r="OIU4" s="23"/>
      <c r="OIV4" s="23"/>
      <c r="OIW4" s="23"/>
      <c r="OIX4" s="23"/>
      <c r="OIY4" s="23"/>
      <c r="OIZ4" s="23"/>
      <c r="OJA4" s="23"/>
      <c r="OJB4" s="23"/>
      <c r="OJC4" s="23"/>
      <c r="OJD4" s="23"/>
      <c r="OJE4" s="23"/>
      <c r="OJF4" s="23"/>
      <c r="OJG4" s="23"/>
      <c r="OJH4" s="23"/>
      <c r="OJI4" s="23"/>
      <c r="OJJ4" s="23"/>
      <c r="OJK4" s="23"/>
      <c r="OJL4" s="23"/>
      <c r="OJM4" s="23"/>
      <c r="OJN4" s="23"/>
      <c r="OJO4" s="23"/>
      <c r="OJP4" s="23"/>
      <c r="OJQ4" s="23"/>
      <c r="OJR4" s="23"/>
      <c r="OJS4" s="23"/>
      <c r="OJT4" s="23"/>
      <c r="OJU4" s="23"/>
      <c r="OJV4" s="23"/>
      <c r="OJW4" s="23"/>
      <c r="OJX4" s="23"/>
      <c r="OJY4" s="23"/>
      <c r="OJZ4" s="23"/>
      <c r="OKA4" s="24"/>
      <c r="OKD4" s="25"/>
      <c r="OKE4" s="26"/>
      <c r="OKG4" s="18"/>
      <c r="OKH4" s="19"/>
      <c r="OKI4" s="19"/>
      <c r="OKJ4" s="19"/>
      <c r="OKK4" s="19"/>
      <c r="OKL4" s="19"/>
      <c r="OKM4" s="19"/>
      <c r="OKN4" s="19"/>
      <c r="OKO4" s="19"/>
      <c r="OKP4" s="19"/>
      <c r="OKQ4" s="19"/>
      <c r="OKR4" s="20"/>
      <c r="OKS4" s="19"/>
      <c r="OKT4" s="19"/>
      <c r="OKU4" s="19"/>
      <c r="OKV4" s="21"/>
      <c r="OKW4" s="22"/>
      <c r="OKX4" s="21"/>
      <c r="OKY4" s="20"/>
      <c r="OKZ4" s="23"/>
      <c r="OLA4" s="23"/>
      <c r="OLB4" s="23"/>
      <c r="OLC4" s="23"/>
      <c r="OLD4" s="23"/>
      <c r="OLE4" s="23"/>
      <c r="OLF4" s="23"/>
      <c r="OLG4" s="23"/>
      <c r="OLH4" s="23"/>
      <c r="OLI4" s="23"/>
      <c r="OLJ4" s="23"/>
      <c r="OLK4" s="23"/>
      <c r="OLL4" s="23"/>
      <c r="OLM4" s="23"/>
      <c r="OLN4" s="23"/>
      <c r="OLO4" s="23"/>
      <c r="OLP4" s="23"/>
      <c r="OLQ4" s="23"/>
      <c r="OLR4" s="23"/>
      <c r="OLS4" s="23"/>
      <c r="OLT4" s="23"/>
      <c r="OLU4" s="23"/>
      <c r="OLV4" s="23"/>
      <c r="OLW4" s="23"/>
      <c r="OLX4" s="23"/>
      <c r="OLY4" s="23"/>
      <c r="OLZ4" s="23"/>
      <c r="OMA4" s="23"/>
      <c r="OMB4" s="23"/>
      <c r="OMC4" s="23"/>
      <c r="OMD4" s="23"/>
      <c r="OME4" s="23"/>
      <c r="OMF4" s="23"/>
      <c r="OMG4" s="23"/>
      <c r="OMH4" s="23"/>
      <c r="OMI4" s="23"/>
      <c r="OMJ4" s="24"/>
      <c r="OMM4" s="25"/>
      <c r="OMN4" s="26"/>
      <c r="OMP4" s="18"/>
      <c r="OMQ4" s="19"/>
      <c r="OMR4" s="19"/>
      <c r="OMS4" s="19"/>
      <c r="OMT4" s="19"/>
      <c r="OMU4" s="19"/>
      <c r="OMV4" s="19"/>
      <c r="OMW4" s="19"/>
      <c r="OMX4" s="19"/>
      <c r="OMY4" s="19"/>
      <c r="OMZ4" s="19"/>
      <c r="ONA4" s="20"/>
      <c r="ONB4" s="19"/>
      <c r="ONC4" s="19"/>
      <c r="OND4" s="19"/>
      <c r="ONE4" s="21"/>
      <c r="ONF4" s="22"/>
      <c r="ONG4" s="21"/>
      <c r="ONH4" s="20"/>
      <c r="ONI4" s="23"/>
      <c r="ONJ4" s="23"/>
      <c r="ONK4" s="23"/>
      <c r="ONL4" s="23"/>
      <c r="ONM4" s="23"/>
      <c r="ONN4" s="23"/>
      <c r="ONO4" s="23"/>
      <c r="ONP4" s="23"/>
      <c r="ONQ4" s="23"/>
      <c r="ONR4" s="23"/>
      <c r="ONS4" s="23"/>
      <c r="ONT4" s="23"/>
      <c r="ONU4" s="23"/>
      <c r="ONV4" s="23"/>
      <c r="ONW4" s="23"/>
      <c r="ONX4" s="23"/>
      <c r="ONY4" s="23"/>
      <c r="ONZ4" s="23"/>
      <c r="OOA4" s="23"/>
      <c r="OOB4" s="23"/>
      <c r="OOC4" s="23"/>
      <c r="OOD4" s="23"/>
      <c r="OOE4" s="23"/>
      <c r="OOF4" s="23"/>
      <c r="OOG4" s="23"/>
      <c r="OOH4" s="23"/>
      <c r="OOI4" s="23"/>
      <c r="OOJ4" s="23"/>
      <c r="OOK4" s="23"/>
      <c r="OOL4" s="23"/>
      <c r="OOM4" s="23"/>
      <c r="OON4" s="23"/>
      <c r="OOO4" s="23"/>
      <c r="OOP4" s="23"/>
      <c r="OOQ4" s="23"/>
      <c r="OOR4" s="23"/>
      <c r="OOS4" s="24"/>
      <c r="OOV4" s="25"/>
      <c r="OOW4" s="26"/>
      <c r="OOY4" s="18"/>
      <c r="OOZ4" s="19"/>
      <c r="OPA4" s="19"/>
      <c r="OPB4" s="19"/>
      <c r="OPC4" s="19"/>
      <c r="OPD4" s="19"/>
      <c r="OPE4" s="19"/>
      <c r="OPF4" s="19"/>
      <c r="OPG4" s="19"/>
      <c r="OPH4" s="19"/>
      <c r="OPI4" s="19"/>
      <c r="OPJ4" s="20"/>
      <c r="OPK4" s="19"/>
      <c r="OPL4" s="19"/>
      <c r="OPM4" s="19"/>
      <c r="OPN4" s="21"/>
      <c r="OPO4" s="22"/>
      <c r="OPP4" s="21"/>
      <c r="OPQ4" s="20"/>
      <c r="OPR4" s="23"/>
      <c r="OPS4" s="23"/>
      <c r="OPT4" s="23"/>
      <c r="OPU4" s="23"/>
      <c r="OPV4" s="23"/>
      <c r="OPW4" s="23"/>
      <c r="OPX4" s="23"/>
      <c r="OPY4" s="23"/>
      <c r="OPZ4" s="23"/>
      <c r="OQA4" s="23"/>
      <c r="OQB4" s="23"/>
      <c r="OQC4" s="23"/>
      <c r="OQD4" s="23"/>
      <c r="OQE4" s="23"/>
      <c r="OQF4" s="23"/>
      <c r="OQG4" s="23"/>
      <c r="OQH4" s="23"/>
      <c r="OQI4" s="23"/>
      <c r="OQJ4" s="23"/>
      <c r="OQK4" s="23"/>
      <c r="OQL4" s="23"/>
      <c r="OQM4" s="23"/>
      <c r="OQN4" s="23"/>
      <c r="OQO4" s="23"/>
      <c r="OQP4" s="23"/>
      <c r="OQQ4" s="23"/>
      <c r="OQR4" s="23"/>
      <c r="OQS4" s="23"/>
      <c r="OQT4" s="23"/>
      <c r="OQU4" s="23"/>
      <c r="OQV4" s="23"/>
      <c r="OQW4" s="23"/>
      <c r="OQX4" s="23"/>
      <c r="OQY4" s="23"/>
      <c r="OQZ4" s="23"/>
      <c r="ORA4" s="23"/>
      <c r="ORB4" s="24"/>
      <c r="ORE4" s="25"/>
      <c r="ORF4" s="26"/>
      <c r="ORH4" s="18"/>
      <c r="ORI4" s="19"/>
      <c r="ORJ4" s="19"/>
      <c r="ORK4" s="19"/>
      <c r="ORL4" s="19"/>
      <c r="ORM4" s="19"/>
      <c r="ORN4" s="19"/>
      <c r="ORO4" s="19"/>
      <c r="ORP4" s="19"/>
      <c r="ORQ4" s="19"/>
      <c r="ORR4" s="19"/>
      <c r="ORS4" s="20"/>
      <c r="ORT4" s="19"/>
      <c r="ORU4" s="19"/>
      <c r="ORV4" s="19"/>
      <c r="ORW4" s="21"/>
      <c r="ORX4" s="22"/>
      <c r="ORY4" s="21"/>
      <c r="ORZ4" s="20"/>
      <c r="OSA4" s="23"/>
      <c r="OSB4" s="23"/>
      <c r="OSC4" s="23"/>
      <c r="OSD4" s="23"/>
      <c r="OSE4" s="23"/>
      <c r="OSF4" s="23"/>
      <c r="OSG4" s="23"/>
      <c r="OSH4" s="23"/>
      <c r="OSI4" s="23"/>
      <c r="OSJ4" s="23"/>
      <c r="OSK4" s="23"/>
      <c r="OSL4" s="23"/>
      <c r="OSM4" s="23"/>
      <c r="OSN4" s="23"/>
      <c r="OSO4" s="23"/>
      <c r="OSP4" s="23"/>
      <c r="OSQ4" s="23"/>
      <c r="OSR4" s="23"/>
      <c r="OSS4" s="23"/>
      <c r="OST4" s="23"/>
      <c r="OSU4" s="23"/>
      <c r="OSV4" s="23"/>
      <c r="OSW4" s="23"/>
      <c r="OSX4" s="23"/>
      <c r="OSY4" s="23"/>
      <c r="OSZ4" s="23"/>
      <c r="OTA4" s="23"/>
      <c r="OTB4" s="23"/>
      <c r="OTC4" s="23"/>
      <c r="OTD4" s="23"/>
      <c r="OTE4" s="23"/>
      <c r="OTF4" s="23"/>
      <c r="OTG4" s="23"/>
      <c r="OTH4" s="23"/>
      <c r="OTI4" s="23"/>
      <c r="OTJ4" s="23"/>
      <c r="OTK4" s="24"/>
      <c r="OTN4" s="25"/>
      <c r="OTO4" s="26"/>
      <c r="OTQ4" s="18"/>
      <c r="OTR4" s="19"/>
      <c r="OTS4" s="19"/>
      <c r="OTT4" s="19"/>
      <c r="OTU4" s="19"/>
      <c r="OTV4" s="19"/>
      <c r="OTW4" s="19"/>
      <c r="OTX4" s="19"/>
      <c r="OTY4" s="19"/>
      <c r="OTZ4" s="19"/>
      <c r="OUA4" s="19"/>
      <c r="OUB4" s="20"/>
      <c r="OUC4" s="19"/>
      <c r="OUD4" s="19"/>
      <c r="OUE4" s="19"/>
      <c r="OUF4" s="21"/>
      <c r="OUG4" s="22"/>
      <c r="OUH4" s="21"/>
      <c r="OUI4" s="20"/>
      <c r="OUJ4" s="23"/>
      <c r="OUK4" s="23"/>
      <c r="OUL4" s="23"/>
      <c r="OUM4" s="23"/>
      <c r="OUN4" s="23"/>
      <c r="OUO4" s="23"/>
      <c r="OUP4" s="23"/>
      <c r="OUQ4" s="23"/>
      <c r="OUR4" s="23"/>
      <c r="OUS4" s="23"/>
      <c r="OUT4" s="23"/>
      <c r="OUU4" s="23"/>
      <c r="OUV4" s="23"/>
      <c r="OUW4" s="23"/>
      <c r="OUX4" s="23"/>
      <c r="OUY4" s="23"/>
      <c r="OUZ4" s="23"/>
      <c r="OVA4" s="23"/>
      <c r="OVB4" s="23"/>
      <c r="OVC4" s="23"/>
      <c r="OVD4" s="23"/>
      <c r="OVE4" s="23"/>
      <c r="OVF4" s="23"/>
      <c r="OVG4" s="23"/>
      <c r="OVH4" s="23"/>
      <c r="OVI4" s="23"/>
      <c r="OVJ4" s="23"/>
      <c r="OVK4" s="23"/>
      <c r="OVL4" s="23"/>
      <c r="OVM4" s="23"/>
      <c r="OVN4" s="23"/>
      <c r="OVO4" s="23"/>
      <c r="OVP4" s="23"/>
      <c r="OVQ4" s="23"/>
      <c r="OVR4" s="23"/>
      <c r="OVS4" s="23"/>
      <c r="OVT4" s="24"/>
      <c r="OVW4" s="25"/>
      <c r="OVX4" s="26"/>
      <c r="OVZ4" s="18"/>
      <c r="OWA4" s="19"/>
      <c r="OWB4" s="19"/>
      <c r="OWC4" s="19"/>
      <c r="OWD4" s="19"/>
      <c r="OWE4" s="19"/>
      <c r="OWF4" s="19"/>
      <c r="OWG4" s="19"/>
      <c r="OWH4" s="19"/>
      <c r="OWI4" s="19"/>
      <c r="OWJ4" s="19"/>
      <c r="OWK4" s="20"/>
      <c r="OWL4" s="19"/>
      <c r="OWM4" s="19"/>
      <c r="OWN4" s="19"/>
      <c r="OWO4" s="21"/>
      <c r="OWP4" s="22"/>
      <c r="OWQ4" s="21"/>
      <c r="OWR4" s="20"/>
      <c r="OWS4" s="23"/>
      <c r="OWT4" s="23"/>
      <c r="OWU4" s="23"/>
      <c r="OWV4" s="23"/>
      <c r="OWW4" s="23"/>
      <c r="OWX4" s="23"/>
      <c r="OWY4" s="23"/>
      <c r="OWZ4" s="23"/>
      <c r="OXA4" s="23"/>
      <c r="OXB4" s="23"/>
      <c r="OXC4" s="23"/>
      <c r="OXD4" s="23"/>
      <c r="OXE4" s="23"/>
      <c r="OXF4" s="23"/>
      <c r="OXG4" s="23"/>
      <c r="OXH4" s="23"/>
      <c r="OXI4" s="23"/>
      <c r="OXJ4" s="23"/>
      <c r="OXK4" s="23"/>
      <c r="OXL4" s="23"/>
      <c r="OXM4" s="23"/>
      <c r="OXN4" s="23"/>
      <c r="OXO4" s="23"/>
      <c r="OXP4" s="23"/>
      <c r="OXQ4" s="23"/>
      <c r="OXR4" s="23"/>
      <c r="OXS4" s="23"/>
      <c r="OXT4" s="23"/>
      <c r="OXU4" s="23"/>
      <c r="OXV4" s="23"/>
      <c r="OXW4" s="23"/>
      <c r="OXX4" s="23"/>
      <c r="OXY4" s="23"/>
      <c r="OXZ4" s="23"/>
      <c r="OYA4" s="23"/>
      <c r="OYB4" s="23"/>
      <c r="OYC4" s="24"/>
      <c r="OYF4" s="25"/>
      <c r="OYG4" s="26"/>
      <c r="OYI4" s="18"/>
      <c r="OYJ4" s="19"/>
      <c r="OYK4" s="19"/>
      <c r="OYL4" s="19"/>
      <c r="OYM4" s="19"/>
      <c r="OYN4" s="19"/>
      <c r="OYO4" s="19"/>
      <c r="OYP4" s="19"/>
      <c r="OYQ4" s="19"/>
      <c r="OYR4" s="19"/>
      <c r="OYS4" s="19"/>
      <c r="OYT4" s="20"/>
      <c r="OYU4" s="19"/>
      <c r="OYV4" s="19"/>
      <c r="OYW4" s="19"/>
      <c r="OYX4" s="21"/>
      <c r="OYY4" s="22"/>
      <c r="OYZ4" s="21"/>
      <c r="OZA4" s="20"/>
      <c r="OZB4" s="23"/>
      <c r="OZC4" s="23"/>
      <c r="OZD4" s="23"/>
      <c r="OZE4" s="23"/>
      <c r="OZF4" s="23"/>
      <c r="OZG4" s="23"/>
      <c r="OZH4" s="23"/>
      <c r="OZI4" s="23"/>
      <c r="OZJ4" s="23"/>
      <c r="OZK4" s="23"/>
      <c r="OZL4" s="23"/>
      <c r="OZM4" s="23"/>
      <c r="OZN4" s="23"/>
      <c r="OZO4" s="23"/>
      <c r="OZP4" s="23"/>
      <c r="OZQ4" s="23"/>
      <c r="OZR4" s="23"/>
      <c r="OZS4" s="23"/>
      <c r="OZT4" s="23"/>
      <c r="OZU4" s="23"/>
      <c r="OZV4" s="23"/>
      <c r="OZW4" s="23"/>
      <c r="OZX4" s="23"/>
      <c r="OZY4" s="23"/>
      <c r="OZZ4" s="23"/>
      <c r="PAA4" s="23"/>
      <c r="PAB4" s="23"/>
      <c r="PAC4" s="23"/>
      <c r="PAD4" s="23"/>
      <c r="PAE4" s="23"/>
      <c r="PAF4" s="23"/>
      <c r="PAG4" s="23"/>
      <c r="PAH4" s="23"/>
      <c r="PAI4" s="23"/>
      <c r="PAJ4" s="23"/>
      <c r="PAK4" s="23"/>
      <c r="PAL4" s="24"/>
      <c r="PAO4" s="25"/>
      <c r="PAP4" s="26"/>
      <c r="PAR4" s="18"/>
      <c r="PAS4" s="19"/>
      <c r="PAT4" s="19"/>
      <c r="PAU4" s="19"/>
      <c r="PAV4" s="19"/>
      <c r="PAW4" s="19"/>
      <c r="PAX4" s="19"/>
      <c r="PAY4" s="19"/>
      <c r="PAZ4" s="19"/>
      <c r="PBA4" s="19"/>
      <c r="PBB4" s="19"/>
      <c r="PBC4" s="20"/>
      <c r="PBD4" s="19"/>
      <c r="PBE4" s="19"/>
      <c r="PBF4" s="19"/>
      <c r="PBG4" s="21"/>
      <c r="PBH4" s="22"/>
      <c r="PBI4" s="21"/>
      <c r="PBJ4" s="20"/>
      <c r="PBK4" s="23"/>
      <c r="PBL4" s="23"/>
      <c r="PBM4" s="23"/>
      <c r="PBN4" s="23"/>
      <c r="PBO4" s="23"/>
      <c r="PBP4" s="23"/>
      <c r="PBQ4" s="23"/>
      <c r="PBR4" s="23"/>
      <c r="PBS4" s="23"/>
      <c r="PBT4" s="23"/>
      <c r="PBU4" s="23"/>
      <c r="PBV4" s="23"/>
      <c r="PBW4" s="23"/>
      <c r="PBX4" s="23"/>
      <c r="PBY4" s="23"/>
      <c r="PBZ4" s="23"/>
      <c r="PCA4" s="23"/>
      <c r="PCB4" s="23"/>
      <c r="PCC4" s="23"/>
      <c r="PCD4" s="23"/>
      <c r="PCE4" s="23"/>
      <c r="PCF4" s="23"/>
      <c r="PCG4" s="23"/>
      <c r="PCH4" s="23"/>
      <c r="PCI4" s="23"/>
      <c r="PCJ4" s="23"/>
      <c r="PCK4" s="23"/>
      <c r="PCL4" s="23"/>
      <c r="PCM4" s="23"/>
      <c r="PCN4" s="23"/>
      <c r="PCO4" s="23"/>
      <c r="PCP4" s="23"/>
      <c r="PCQ4" s="23"/>
      <c r="PCR4" s="23"/>
      <c r="PCS4" s="23"/>
      <c r="PCT4" s="23"/>
      <c r="PCU4" s="24"/>
      <c r="PCX4" s="25"/>
      <c r="PCY4" s="26"/>
      <c r="PDA4" s="18"/>
      <c r="PDB4" s="19"/>
      <c r="PDC4" s="19"/>
      <c r="PDD4" s="19"/>
      <c r="PDE4" s="19"/>
      <c r="PDF4" s="19"/>
      <c r="PDG4" s="19"/>
      <c r="PDH4" s="19"/>
      <c r="PDI4" s="19"/>
      <c r="PDJ4" s="19"/>
      <c r="PDK4" s="19"/>
      <c r="PDL4" s="20"/>
      <c r="PDM4" s="19"/>
      <c r="PDN4" s="19"/>
      <c r="PDO4" s="19"/>
      <c r="PDP4" s="21"/>
      <c r="PDQ4" s="22"/>
      <c r="PDR4" s="21"/>
      <c r="PDS4" s="20"/>
      <c r="PDT4" s="23"/>
      <c r="PDU4" s="23"/>
      <c r="PDV4" s="23"/>
      <c r="PDW4" s="23"/>
      <c r="PDX4" s="23"/>
      <c r="PDY4" s="23"/>
      <c r="PDZ4" s="23"/>
      <c r="PEA4" s="23"/>
      <c r="PEB4" s="23"/>
      <c r="PEC4" s="23"/>
      <c r="PED4" s="23"/>
      <c r="PEE4" s="23"/>
      <c r="PEF4" s="23"/>
      <c r="PEG4" s="23"/>
      <c r="PEH4" s="23"/>
      <c r="PEI4" s="23"/>
      <c r="PEJ4" s="23"/>
      <c r="PEK4" s="23"/>
      <c r="PEL4" s="23"/>
      <c r="PEM4" s="23"/>
      <c r="PEN4" s="23"/>
      <c r="PEO4" s="23"/>
      <c r="PEP4" s="23"/>
      <c r="PEQ4" s="23"/>
      <c r="PER4" s="23"/>
      <c r="PES4" s="23"/>
      <c r="PET4" s="23"/>
      <c r="PEU4" s="23"/>
      <c r="PEV4" s="23"/>
      <c r="PEW4" s="23"/>
      <c r="PEX4" s="23"/>
      <c r="PEY4" s="23"/>
      <c r="PEZ4" s="23"/>
      <c r="PFA4" s="23"/>
      <c r="PFB4" s="23"/>
      <c r="PFC4" s="23"/>
      <c r="PFD4" s="24"/>
      <c r="PFG4" s="25"/>
      <c r="PFH4" s="26"/>
      <c r="PFJ4" s="18"/>
      <c r="PFK4" s="19"/>
      <c r="PFL4" s="19"/>
      <c r="PFM4" s="19"/>
      <c r="PFN4" s="19"/>
      <c r="PFO4" s="19"/>
      <c r="PFP4" s="19"/>
      <c r="PFQ4" s="19"/>
      <c r="PFR4" s="19"/>
      <c r="PFS4" s="19"/>
      <c r="PFT4" s="19"/>
      <c r="PFU4" s="20"/>
      <c r="PFV4" s="19"/>
      <c r="PFW4" s="19"/>
      <c r="PFX4" s="19"/>
      <c r="PFY4" s="21"/>
      <c r="PFZ4" s="22"/>
      <c r="PGA4" s="21"/>
      <c r="PGB4" s="20"/>
      <c r="PGC4" s="23"/>
      <c r="PGD4" s="23"/>
      <c r="PGE4" s="23"/>
      <c r="PGF4" s="23"/>
      <c r="PGG4" s="23"/>
      <c r="PGH4" s="23"/>
      <c r="PGI4" s="23"/>
      <c r="PGJ4" s="23"/>
      <c r="PGK4" s="23"/>
      <c r="PGL4" s="23"/>
      <c r="PGM4" s="23"/>
      <c r="PGN4" s="23"/>
      <c r="PGO4" s="23"/>
      <c r="PGP4" s="23"/>
      <c r="PGQ4" s="23"/>
      <c r="PGR4" s="23"/>
      <c r="PGS4" s="23"/>
      <c r="PGT4" s="23"/>
      <c r="PGU4" s="23"/>
      <c r="PGV4" s="23"/>
      <c r="PGW4" s="23"/>
      <c r="PGX4" s="23"/>
      <c r="PGY4" s="23"/>
      <c r="PGZ4" s="23"/>
      <c r="PHA4" s="23"/>
      <c r="PHB4" s="23"/>
      <c r="PHC4" s="23"/>
      <c r="PHD4" s="23"/>
      <c r="PHE4" s="23"/>
      <c r="PHF4" s="23"/>
      <c r="PHG4" s="23"/>
      <c r="PHH4" s="23"/>
      <c r="PHI4" s="23"/>
      <c r="PHJ4" s="23"/>
      <c r="PHK4" s="23"/>
      <c r="PHL4" s="23"/>
      <c r="PHM4" s="24"/>
      <c r="PHP4" s="25"/>
      <c r="PHQ4" s="26"/>
      <c r="PHS4" s="18"/>
      <c r="PHT4" s="19"/>
      <c r="PHU4" s="19"/>
      <c r="PHV4" s="19"/>
      <c r="PHW4" s="19"/>
      <c r="PHX4" s="19"/>
      <c r="PHY4" s="19"/>
      <c r="PHZ4" s="19"/>
      <c r="PIA4" s="19"/>
      <c r="PIB4" s="19"/>
      <c r="PIC4" s="19"/>
      <c r="PID4" s="20"/>
      <c r="PIE4" s="19"/>
      <c r="PIF4" s="19"/>
      <c r="PIG4" s="19"/>
      <c r="PIH4" s="21"/>
      <c r="PII4" s="22"/>
      <c r="PIJ4" s="21"/>
      <c r="PIK4" s="20"/>
      <c r="PIL4" s="23"/>
      <c r="PIM4" s="23"/>
      <c r="PIN4" s="23"/>
      <c r="PIO4" s="23"/>
      <c r="PIP4" s="23"/>
      <c r="PIQ4" s="23"/>
      <c r="PIR4" s="23"/>
      <c r="PIS4" s="23"/>
      <c r="PIT4" s="23"/>
      <c r="PIU4" s="23"/>
      <c r="PIV4" s="23"/>
      <c r="PIW4" s="23"/>
      <c r="PIX4" s="23"/>
      <c r="PIY4" s="23"/>
      <c r="PIZ4" s="23"/>
      <c r="PJA4" s="23"/>
      <c r="PJB4" s="23"/>
      <c r="PJC4" s="23"/>
      <c r="PJD4" s="23"/>
      <c r="PJE4" s="23"/>
      <c r="PJF4" s="23"/>
      <c r="PJG4" s="23"/>
      <c r="PJH4" s="23"/>
      <c r="PJI4" s="23"/>
      <c r="PJJ4" s="23"/>
      <c r="PJK4" s="23"/>
      <c r="PJL4" s="23"/>
      <c r="PJM4" s="23"/>
      <c r="PJN4" s="23"/>
      <c r="PJO4" s="23"/>
      <c r="PJP4" s="23"/>
      <c r="PJQ4" s="23"/>
      <c r="PJR4" s="23"/>
      <c r="PJS4" s="23"/>
      <c r="PJT4" s="23"/>
      <c r="PJU4" s="23"/>
      <c r="PJV4" s="24"/>
      <c r="PJY4" s="25"/>
      <c r="PJZ4" s="26"/>
      <c r="PKB4" s="18"/>
      <c r="PKC4" s="19"/>
      <c r="PKD4" s="19"/>
      <c r="PKE4" s="19"/>
      <c r="PKF4" s="19"/>
      <c r="PKG4" s="19"/>
      <c r="PKH4" s="19"/>
      <c r="PKI4" s="19"/>
      <c r="PKJ4" s="19"/>
      <c r="PKK4" s="19"/>
      <c r="PKL4" s="19"/>
      <c r="PKM4" s="20"/>
      <c r="PKN4" s="19"/>
      <c r="PKO4" s="19"/>
      <c r="PKP4" s="19"/>
      <c r="PKQ4" s="21"/>
      <c r="PKR4" s="22"/>
      <c r="PKS4" s="21"/>
      <c r="PKT4" s="20"/>
      <c r="PKU4" s="23"/>
      <c r="PKV4" s="23"/>
      <c r="PKW4" s="23"/>
      <c r="PKX4" s="23"/>
      <c r="PKY4" s="23"/>
      <c r="PKZ4" s="23"/>
      <c r="PLA4" s="23"/>
      <c r="PLB4" s="23"/>
      <c r="PLC4" s="23"/>
      <c r="PLD4" s="23"/>
      <c r="PLE4" s="23"/>
      <c r="PLF4" s="23"/>
      <c r="PLG4" s="23"/>
      <c r="PLH4" s="23"/>
      <c r="PLI4" s="23"/>
      <c r="PLJ4" s="23"/>
      <c r="PLK4" s="23"/>
      <c r="PLL4" s="23"/>
      <c r="PLM4" s="23"/>
      <c r="PLN4" s="23"/>
      <c r="PLO4" s="23"/>
      <c r="PLP4" s="23"/>
      <c r="PLQ4" s="23"/>
      <c r="PLR4" s="23"/>
      <c r="PLS4" s="23"/>
      <c r="PLT4" s="23"/>
      <c r="PLU4" s="23"/>
      <c r="PLV4" s="23"/>
      <c r="PLW4" s="23"/>
      <c r="PLX4" s="23"/>
      <c r="PLY4" s="23"/>
      <c r="PLZ4" s="23"/>
      <c r="PMA4" s="23"/>
      <c r="PMB4" s="23"/>
      <c r="PMC4" s="23"/>
      <c r="PMD4" s="23"/>
      <c r="PME4" s="24"/>
      <c r="PMH4" s="25"/>
      <c r="PMI4" s="26"/>
      <c r="PMK4" s="18"/>
      <c r="PML4" s="19"/>
      <c r="PMM4" s="19"/>
      <c r="PMN4" s="19"/>
      <c r="PMO4" s="19"/>
      <c r="PMP4" s="19"/>
      <c r="PMQ4" s="19"/>
      <c r="PMR4" s="19"/>
      <c r="PMS4" s="19"/>
      <c r="PMT4" s="19"/>
      <c r="PMU4" s="19"/>
      <c r="PMV4" s="20"/>
      <c r="PMW4" s="19"/>
      <c r="PMX4" s="19"/>
      <c r="PMY4" s="19"/>
      <c r="PMZ4" s="21"/>
      <c r="PNA4" s="22"/>
      <c r="PNB4" s="21"/>
      <c r="PNC4" s="20"/>
      <c r="PND4" s="23"/>
      <c r="PNE4" s="23"/>
      <c r="PNF4" s="23"/>
      <c r="PNG4" s="23"/>
      <c r="PNH4" s="23"/>
      <c r="PNI4" s="23"/>
      <c r="PNJ4" s="23"/>
      <c r="PNK4" s="23"/>
      <c r="PNL4" s="23"/>
      <c r="PNM4" s="23"/>
      <c r="PNN4" s="23"/>
      <c r="PNO4" s="23"/>
      <c r="PNP4" s="23"/>
      <c r="PNQ4" s="23"/>
      <c r="PNR4" s="23"/>
      <c r="PNS4" s="23"/>
      <c r="PNT4" s="23"/>
      <c r="PNU4" s="23"/>
      <c r="PNV4" s="23"/>
      <c r="PNW4" s="23"/>
      <c r="PNX4" s="23"/>
      <c r="PNY4" s="23"/>
      <c r="PNZ4" s="23"/>
      <c r="POA4" s="23"/>
      <c r="POB4" s="23"/>
      <c r="POC4" s="23"/>
      <c r="POD4" s="23"/>
      <c r="POE4" s="23"/>
      <c r="POF4" s="23"/>
      <c r="POG4" s="23"/>
      <c r="POH4" s="23"/>
      <c r="POI4" s="23"/>
      <c r="POJ4" s="23"/>
      <c r="POK4" s="23"/>
      <c r="POL4" s="23"/>
      <c r="POM4" s="23"/>
      <c r="PON4" s="24"/>
      <c r="POQ4" s="25"/>
      <c r="POR4" s="26"/>
      <c r="POT4" s="18"/>
      <c r="POU4" s="19"/>
      <c r="POV4" s="19"/>
      <c r="POW4" s="19"/>
      <c r="POX4" s="19"/>
      <c r="POY4" s="19"/>
      <c r="POZ4" s="19"/>
      <c r="PPA4" s="19"/>
      <c r="PPB4" s="19"/>
      <c r="PPC4" s="19"/>
      <c r="PPD4" s="19"/>
      <c r="PPE4" s="20"/>
      <c r="PPF4" s="19"/>
      <c r="PPG4" s="19"/>
      <c r="PPH4" s="19"/>
      <c r="PPI4" s="21"/>
      <c r="PPJ4" s="22"/>
      <c r="PPK4" s="21"/>
      <c r="PPL4" s="20"/>
      <c r="PPM4" s="23"/>
      <c r="PPN4" s="23"/>
      <c r="PPO4" s="23"/>
      <c r="PPP4" s="23"/>
      <c r="PPQ4" s="23"/>
      <c r="PPR4" s="23"/>
      <c r="PPS4" s="23"/>
      <c r="PPT4" s="23"/>
      <c r="PPU4" s="23"/>
      <c r="PPV4" s="23"/>
      <c r="PPW4" s="23"/>
      <c r="PPX4" s="23"/>
      <c r="PPY4" s="23"/>
      <c r="PPZ4" s="23"/>
      <c r="PQA4" s="23"/>
      <c r="PQB4" s="23"/>
      <c r="PQC4" s="23"/>
      <c r="PQD4" s="23"/>
      <c r="PQE4" s="23"/>
      <c r="PQF4" s="23"/>
      <c r="PQG4" s="23"/>
      <c r="PQH4" s="23"/>
      <c r="PQI4" s="23"/>
      <c r="PQJ4" s="23"/>
      <c r="PQK4" s="23"/>
      <c r="PQL4" s="23"/>
      <c r="PQM4" s="23"/>
      <c r="PQN4" s="23"/>
      <c r="PQO4" s="23"/>
      <c r="PQP4" s="23"/>
      <c r="PQQ4" s="23"/>
      <c r="PQR4" s="23"/>
      <c r="PQS4" s="23"/>
      <c r="PQT4" s="23"/>
      <c r="PQU4" s="23"/>
      <c r="PQV4" s="23"/>
      <c r="PQW4" s="24"/>
      <c r="PQZ4" s="25"/>
      <c r="PRA4" s="26"/>
      <c r="PRC4" s="18"/>
      <c r="PRD4" s="19"/>
      <c r="PRE4" s="19"/>
      <c r="PRF4" s="19"/>
      <c r="PRG4" s="19"/>
      <c r="PRH4" s="19"/>
      <c r="PRI4" s="19"/>
      <c r="PRJ4" s="19"/>
      <c r="PRK4" s="19"/>
      <c r="PRL4" s="19"/>
      <c r="PRM4" s="19"/>
      <c r="PRN4" s="20"/>
      <c r="PRO4" s="19"/>
      <c r="PRP4" s="19"/>
      <c r="PRQ4" s="19"/>
      <c r="PRR4" s="21"/>
      <c r="PRS4" s="22"/>
      <c r="PRT4" s="21"/>
      <c r="PRU4" s="20"/>
      <c r="PRV4" s="23"/>
      <c r="PRW4" s="23"/>
      <c r="PRX4" s="23"/>
      <c r="PRY4" s="23"/>
      <c r="PRZ4" s="23"/>
      <c r="PSA4" s="23"/>
      <c r="PSB4" s="23"/>
      <c r="PSC4" s="23"/>
      <c r="PSD4" s="23"/>
      <c r="PSE4" s="23"/>
      <c r="PSF4" s="23"/>
      <c r="PSG4" s="23"/>
      <c r="PSH4" s="23"/>
      <c r="PSI4" s="23"/>
      <c r="PSJ4" s="23"/>
      <c r="PSK4" s="23"/>
      <c r="PSL4" s="23"/>
      <c r="PSM4" s="23"/>
      <c r="PSN4" s="23"/>
      <c r="PSO4" s="23"/>
      <c r="PSP4" s="23"/>
      <c r="PSQ4" s="23"/>
      <c r="PSR4" s="23"/>
      <c r="PSS4" s="23"/>
      <c r="PST4" s="23"/>
      <c r="PSU4" s="23"/>
      <c r="PSV4" s="23"/>
      <c r="PSW4" s="23"/>
      <c r="PSX4" s="23"/>
      <c r="PSY4" s="23"/>
      <c r="PSZ4" s="23"/>
      <c r="PTA4" s="23"/>
      <c r="PTB4" s="23"/>
      <c r="PTC4" s="23"/>
      <c r="PTD4" s="23"/>
      <c r="PTE4" s="23"/>
      <c r="PTF4" s="24"/>
      <c r="PTI4" s="25"/>
      <c r="PTJ4" s="26"/>
      <c r="PTL4" s="18"/>
      <c r="PTM4" s="19"/>
      <c r="PTN4" s="19"/>
      <c r="PTO4" s="19"/>
      <c r="PTP4" s="19"/>
      <c r="PTQ4" s="19"/>
      <c r="PTR4" s="19"/>
      <c r="PTS4" s="19"/>
      <c r="PTT4" s="19"/>
      <c r="PTU4" s="19"/>
      <c r="PTV4" s="19"/>
      <c r="PTW4" s="20"/>
      <c r="PTX4" s="19"/>
      <c r="PTY4" s="19"/>
      <c r="PTZ4" s="19"/>
      <c r="PUA4" s="21"/>
      <c r="PUB4" s="22"/>
      <c r="PUC4" s="21"/>
      <c r="PUD4" s="20"/>
      <c r="PUE4" s="23"/>
      <c r="PUF4" s="23"/>
      <c r="PUG4" s="23"/>
      <c r="PUH4" s="23"/>
      <c r="PUI4" s="23"/>
      <c r="PUJ4" s="23"/>
      <c r="PUK4" s="23"/>
      <c r="PUL4" s="23"/>
      <c r="PUM4" s="23"/>
      <c r="PUN4" s="23"/>
      <c r="PUO4" s="23"/>
      <c r="PUP4" s="23"/>
      <c r="PUQ4" s="23"/>
      <c r="PUR4" s="23"/>
      <c r="PUS4" s="23"/>
      <c r="PUT4" s="23"/>
      <c r="PUU4" s="23"/>
      <c r="PUV4" s="23"/>
      <c r="PUW4" s="23"/>
      <c r="PUX4" s="23"/>
      <c r="PUY4" s="23"/>
      <c r="PUZ4" s="23"/>
      <c r="PVA4" s="23"/>
      <c r="PVB4" s="23"/>
      <c r="PVC4" s="23"/>
      <c r="PVD4" s="23"/>
      <c r="PVE4" s="23"/>
      <c r="PVF4" s="23"/>
      <c r="PVG4" s="23"/>
      <c r="PVH4" s="23"/>
      <c r="PVI4" s="23"/>
      <c r="PVJ4" s="23"/>
      <c r="PVK4" s="23"/>
      <c r="PVL4" s="23"/>
      <c r="PVM4" s="23"/>
      <c r="PVN4" s="23"/>
      <c r="PVO4" s="24"/>
      <c r="PVR4" s="25"/>
      <c r="PVS4" s="26"/>
      <c r="PVU4" s="18"/>
      <c r="PVV4" s="19"/>
      <c r="PVW4" s="19"/>
      <c r="PVX4" s="19"/>
      <c r="PVY4" s="19"/>
      <c r="PVZ4" s="19"/>
      <c r="PWA4" s="19"/>
      <c r="PWB4" s="19"/>
      <c r="PWC4" s="19"/>
      <c r="PWD4" s="19"/>
      <c r="PWE4" s="19"/>
      <c r="PWF4" s="20"/>
      <c r="PWG4" s="19"/>
      <c r="PWH4" s="19"/>
      <c r="PWI4" s="19"/>
      <c r="PWJ4" s="21"/>
      <c r="PWK4" s="22"/>
      <c r="PWL4" s="21"/>
      <c r="PWM4" s="20"/>
      <c r="PWN4" s="23"/>
      <c r="PWO4" s="23"/>
      <c r="PWP4" s="23"/>
      <c r="PWQ4" s="23"/>
      <c r="PWR4" s="23"/>
      <c r="PWS4" s="23"/>
      <c r="PWT4" s="23"/>
      <c r="PWU4" s="23"/>
      <c r="PWV4" s="23"/>
      <c r="PWW4" s="23"/>
      <c r="PWX4" s="23"/>
      <c r="PWY4" s="23"/>
      <c r="PWZ4" s="23"/>
      <c r="PXA4" s="23"/>
      <c r="PXB4" s="23"/>
      <c r="PXC4" s="23"/>
      <c r="PXD4" s="23"/>
      <c r="PXE4" s="23"/>
      <c r="PXF4" s="23"/>
      <c r="PXG4" s="23"/>
      <c r="PXH4" s="23"/>
      <c r="PXI4" s="23"/>
      <c r="PXJ4" s="23"/>
      <c r="PXK4" s="23"/>
      <c r="PXL4" s="23"/>
      <c r="PXM4" s="23"/>
      <c r="PXN4" s="23"/>
      <c r="PXO4" s="23"/>
      <c r="PXP4" s="23"/>
      <c r="PXQ4" s="23"/>
      <c r="PXR4" s="23"/>
      <c r="PXS4" s="23"/>
      <c r="PXT4" s="23"/>
      <c r="PXU4" s="23"/>
      <c r="PXV4" s="23"/>
      <c r="PXW4" s="23"/>
      <c r="PXX4" s="24"/>
      <c r="PYA4" s="25"/>
      <c r="PYB4" s="26"/>
      <c r="PYD4" s="18"/>
      <c r="PYE4" s="19"/>
      <c r="PYF4" s="19"/>
      <c r="PYG4" s="19"/>
      <c r="PYH4" s="19"/>
      <c r="PYI4" s="19"/>
      <c r="PYJ4" s="19"/>
      <c r="PYK4" s="19"/>
      <c r="PYL4" s="19"/>
      <c r="PYM4" s="19"/>
      <c r="PYN4" s="19"/>
      <c r="PYO4" s="20"/>
      <c r="PYP4" s="19"/>
      <c r="PYQ4" s="19"/>
      <c r="PYR4" s="19"/>
      <c r="PYS4" s="21"/>
      <c r="PYT4" s="22"/>
      <c r="PYU4" s="21"/>
      <c r="PYV4" s="20"/>
      <c r="PYW4" s="23"/>
      <c r="PYX4" s="23"/>
      <c r="PYY4" s="23"/>
      <c r="PYZ4" s="23"/>
      <c r="PZA4" s="23"/>
      <c r="PZB4" s="23"/>
      <c r="PZC4" s="23"/>
      <c r="PZD4" s="23"/>
      <c r="PZE4" s="23"/>
      <c r="PZF4" s="23"/>
      <c r="PZG4" s="23"/>
      <c r="PZH4" s="23"/>
      <c r="PZI4" s="23"/>
      <c r="PZJ4" s="23"/>
      <c r="PZK4" s="23"/>
      <c r="PZL4" s="23"/>
      <c r="PZM4" s="23"/>
      <c r="PZN4" s="23"/>
      <c r="PZO4" s="23"/>
      <c r="PZP4" s="23"/>
      <c r="PZQ4" s="23"/>
      <c r="PZR4" s="23"/>
      <c r="PZS4" s="23"/>
      <c r="PZT4" s="23"/>
      <c r="PZU4" s="23"/>
      <c r="PZV4" s="23"/>
      <c r="PZW4" s="23"/>
      <c r="PZX4" s="23"/>
      <c r="PZY4" s="23"/>
      <c r="PZZ4" s="23"/>
      <c r="QAA4" s="23"/>
      <c r="QAB4" s="23"/>
      <c r="QAC4" s="23"/>
      <c r="QAD4" s="23"/>
      <c r="QAE4" s="23"/>
      <c r="QAF4" s="23"/>
      <c r="QAG4" s="24"/>
      <c r="QAJ4" s="25"/>
      <c r="QAK4" s="26"/>
      <c r="QAM4" s="18"/>
      <c r="QAN4" s="19"/>
      <c r="QAO4" s="19"/>
      <c r="QAP4" s="19"/>
      <c r="QAQ4" s="19"/>
      <c r="QAR4" s="19"/>
      <c r="QAS4" s="19"/>
      <c r="QAT4" s="19"/>
      <c r="QAU4" s="19"/>
      <c r="QAV4" s="19"/>
      <c r="QAW4" s="19"/>
      <c r="QAX4" s="20"/>
      <c r="QAY4" s="19"/>
      <c r="QAZ4" s="19"/>
      <c r="QBA4" s="19"/>
      <c r="QBB4" s="21"/>
      <c r="QBC4" s="22"/>
      <c r="QBD4" s="21"/>
      <c r="QBE4" s="20"/>
      <c r="QBF4" s="23"/>
      <c r="QBG4" s="23"/>
      <c r="QBH4" s="23"/>
      <c r="QBI4" s="23"/>
      <c r="QBJ4" s="23"/>
      <c r="QBK4" s="23"/>
      <c r="QBL4" s="23"/>
      <c r="QBM4" s="23"/>
      <c r="QBN4" s="23"/>
      <c r="QBO4" s="23"/>
      <c r="QBP4" s="23"/>
      <c r="QBQ4" s="23"/>
      <c r="QBR4" s="23"/>
      <c r="QBS4" s="23"/>
      <c r="QBT4" s="23"/>
      <c r="QBU4" s="23"/>
      <c r="QBV4" s="23"/>
      <c r="QBW4" s="23"/>
      <c r="QBX4" s="23"/>
      <c r="QBY4" s="23"/>
      <c r="QBZ4" s="23"/>
      <c r="QCA4" s="23"/>
      <c r="QCB4" s="23"/>
      <c r="QCC4" s="23"/>
      <c r="QCD4" s="23"/>
      <c r="QCE4" s="23"/>
      <c r="QCF4" s="23"/>
      <c r="QCG4" s="23"/>
      <c r="QCH4" s="23"/>
      <c r="QCI4" s="23"/>
      <c r="QCJ4" s="23"/>
      <c r="QCK4" s="23"/>
      <c r="QCL4" s="23"/>
      <c r="QCM4" s="23"/>
      <c r="QCN4" s="23"/>
      <c r="QCO4" s="23"/>
      <c r="QCP4" s="24"/>
      <c r="QCS4" s="25"/>
      <c r="QCT4" s="26"/>
      <c r="QCV4" s="18"/>
      <c r="QCW4" s="19"/>
      <c r="QCX4" s="19"/>
      <c r="QCY4" s="19"/>
      <c r="QCZ4" s="19"/>
      <c r="QDA4" s="19"/>
      <c r="QDB4" s="19"/>
      <c r="QDC4" s="19"/>
      <c r="QDD4" s="19"/>
      <c r="QDE4" s="19"/>
      <c r="QDF4" s="19"/>
      <c r="QDG4" s="20"/>
      <c r="QDH4" s="19"/>
      <c r="QDI4" s="19"/>
      <c r="QDJ4" s="19"/>
      <c r="QDK4" s="21"/>
      <c r="QDL4" s="22"/>
      <c r="QDM4" s="21"/>
      <c r="QDN4" s="20"/>
      <c r="QDO4" s="23"/>
      <c r="QDP4" s="23"/>
      <c r="QDQ4" s="23"/>
      <c r="QDR4" s="23"/>
      <c r="QDS4" s="23"/>
      <c r="QDT4" s="23"/>
      <c r="QDU4" s="23"/>
      <c r="QDV4" s="23"/>
      <c r="QDW4" s="23"/>
      <c r="QDX4" s="23"/>
      <c r="QDY4" s="23"/>
      <c r="QDZ4" s="23"/>
      <c r="QEA4" s="23"/>
      <c r="QEB4" s="23"/>
      <c r="QEC4" s="23"/>
      <c r="QED4" s="23"/>
      <c r="QEE4" s="23"/>
      <c r="QEF4" s="23"/>
      <c r="QEG4" s="23"/>
      <c r="QEH4" s="23"/>
      <c r="QEI4" s="23"/>
      <c r="QEJ4" s="23"/>
      <c r="QEK4" s="23"/>
      <c r="QEL4" s="23"/>
      <c r="QEM4" s="23"/>
      <c r="QEN4" s="23"/>
      <c r="QEO4" s="23"/>
      <c r="QEP4" s="23"/>
      <c r="QEQ4" s="23"/>
      <c r="QER4" s="23"/>
      <c r="QES4" s="23"/>
      <c r="QET4" s="23"/>
      <c r="QEU4" s="23"/>
      <c r="QEV4" s="23"/>
      <c r="QEW4" s="23"/>
      <c r="QEX4" s="23"/>
      <c r="QEY4" s="24"/>
      <c r="QFB4" s="25"/>
      <c r="QFC4" s="26"/>
      <c r="QFE4" s="18"/>
      <c r="QFF4" s="19"/>
      <c r="QFG4" s="19"/>
      <c r="QFH4" s="19"/>
      <c r="QFI4" s="19"/>
      <c r="QFJ4" s="19"/>
      <c r="QFK4" s="19"/>
      <c r="QFL4" s="19"/>
      <c r="QFM4" s="19"/>
      <c r="QFN4" s="19"/>
      <c r="QFO4" s="19"/>
      <c r="QFP4" s="20"/>
      <c r="QFQ4" s="19"/>
      <c r="QFR4" s="19"/>
      <c r="QFS4" s="19"/>
      <c r="QFT4" s="21"/>
      <c r="QFU4" s="22"/>
      <c r="QFV4" s="21"/>
      <c r="QFW4" s="20"/>
      <c r="QFX4" s="23"/>
      <c r="QFY4" s="23"/>
      <c r="QFZ4" s="23"/>
      <c r="QGA4" s="23"/>
      <c r="QGB4" s="23"/>
      <c r="QGC4" s="23"/>
      <c r="QGD4" s="23"/>
      <c r="QGE4" s="23"/>
      <c r="QGF4" s="23"/>
      <c r="QGG4" s="23"/>
      <c r="QGH4" s="23"/>
      <c r="QGI4" s="23"/>
      <c r="QGJ4" s="23"/>
      <c r="QGK4" s="23"/>
      <c r="QGL4" s="23"/>
      <c r="QGM4" s="23"/>
      <c r="QGN4" s="23"/>
      <c r="QGO4" s="23"/>
      <c r="QGP4" s="23"/>
      <c r="QGQ4" s="23"/>
      <c r="QGR4" s="23"/>
      <c r="QGS4" s="23"/>
      <c r="QGT4" s="23"/>
      <c r="QGU4" s="23"/>
      <c r="QGV4" s="23"/>
      <c r="QGW4" s="23"/>
      <c r="QGX4" s="23"/>
      <c r="QGY4" s="23"/>
      <c r="QGZ4" s="23"/>
      <c r="QHA4" s="23"/>
      <c r="QHB4" s="23"/>
      <c r="QHC4" s="23"/>
      <c r="QHD4" s="23"/>
      <c r="QHE4" s="23"/>
      <c r="QHF4" s="23"/>
      <c r="QHG4" s="23"/>
      <c r="QHH4" s="24"/>
      <c r="QHK4" s="25"/>
      <c r="QHL4" s="26"/>
      <c r="QHN4" s="18"/>
      <c r="QHO4" s="19"/>
      <c r="QHP4" s="19"/>
      <c r="QHQ4" s="19"/>
      <c r="QHR4" s="19"/>
      <c r="QHS4" s="19"/>
      <c r="QHT4" s="19"/>
      <c r="QHU4" s="19"/>
      <c r="QHV4" s="19"/>
      <c r="QHW4" s="19"/>
      <c r="QHX4" s="19"/>
      <c r="QHY4" s="20"/>
      <c r="QHZ4" s="19"/>
      <c r="QIA4" s="19"/>
      <c r="QIB4" s="19"/>
      <c r="QIC4" s="21"/>
      <c r="QID4" s="22"/>
      <c r="QIE4" s="21"/>
      <c r="QIF4" s="20"/>
      <c r="QIG4" s="23"/>
      <c r="QIH4" s="23"/>
      <c r="QII4" s="23"/>
      <c r="QIJ4" s="23"/>
      <c r="QIK4" s="23"/>
      <c r="QIL4" s="23"/>
      <c r="QIM4" s="23"/>
      <c r="QIN4" s="23"/>
      <c r="QIO4" s="23"/>
      <c r="QIP4" s="23"/>
      <c r="QIQ4" s="23"/>
      <c r="QIR4" s="23"/>
      <c r="QIS4" s="23"/>
      <c r="QIT4" s="23"/>
      <c r="QIU4" s="23"/>
      <c r="QIV4" s="23"/>
      <c r="QIW4" s="23"/>
      <c r="QIX4" s="23"/>
      <c r="QIY4" s="23"/>
      <c r="QIZ4" s="23"/>
      <c r="QJA4" s="23"/>
      <c r="QJB4" s="23"/>
      <c r="QJC4" s="23"/>
      <c r="QJD4" s="23"/>
      <c r="QJE4" s="23"/>
      <c r="QJF4" s="23"/>
      <c r="QJG4" s="23"/>
      <c r="QJH4" s="23"/>
      <c r="QJI4" s="23"/>
      <c r="QJJ4" s="23"/>
      <c r="QJK4" s="23"/>
      <c r="QJL4" s="23"/>
      <c r="QJM4" s="23"/>
      <c r="QJN4" s="23"/>
      <c r="QJO4" s="23"/>
      <c r="QJP4" s="23"/>
      <c r="QJQ4" s="24"/>
      <c r="QJT4" s="25"/>
      <c r="QJU4" s="26"/>
      <c r="QJW4" s="18"/>
      <c r="QJX4" s="19"/>
      <c r="QJY4" s="19"/>
      <c r="QJZ4" s="19"/>
      <c r="QKA4" s="19"/>
      <c r="QKB4" s="19"/>
      <c r="QKC4" s="19"/>
      <c r="QKD4" s="19"/>
      <c r="QKE4" s="19"/>
      <c r="QKF4" s="19"/>
      <c r="QKG4" s="19"/>
      <c r="QKH4" s="20"/>
      <c r="QKI4" s="19"/>
      <c r="QKJ4" s="19"/>
      <c r="QKK4" s="19"/>
      <c r="QKL4" s="21"/>
      <c r="QKM4" s="22"/>
      <c r="QKN4" s="21"/>
      <c r="QKO4" s="20"/>
      <c r="QKP4" s="23"/>
      <c r="QKQ4" s="23"/>
      <c r="QKR4" s="23"/>
      <c r="QKS4" s="23"/>
      <c r="QKT4" s="23"/>
      <c r="QKU4" s="23"/>
      <c r="QKV4" s="23"/>
      <c r="QKW4" s="23"/>
      <c r="QKX4" s="23"/>
      <c r="QKY4" s="23"/>
      <c r="QKZ4" s="23"/>
      <c r="QLA4" s="23"/>
      <c r="QLB4" s="23"/>
      <c r="QLC4" s="23"/>
      <c r="QLD4" s="23"/>
      <c r="QLE4" s="23"/>
      <c r="QLF4" s="23"/>
      <c r="QLG4" s="23"/>
      <c r="QLH4" s="23"/>
      <c r="QLI4" s="23"/>
      <c r="QLJ4" s="23"/>
      <c r="QLK4" s="23"/>
      <c r="QLL4" s="23"/>
      <c r="QLM4" s="23"/>
      <c r="QLN4" s="23"/>
      <c r="QLO4" s="23"/>
      <c r="QLP4" s="23"/>
      <c r="QLQ4" s="23"/>
      <c r="QLR4" s="23"/>
      <c r="QLS4" s="23"/>
      <c r="QLT4" s="23"/>
      <c r="QLU4" s="23"/>
      <c r="QLV4" s="23"/>
      <c r="QLW4" s="23"/>
      <c r="QLX4" s="23"/>
      <c r="QLY4" s="23"/>
      <c r="QLZ4" s="24"/>
      <c r="QMC4" s="25"/>
      <c r="QMD4" s="26"/>
      <c r="QMF4" s="18"/>
      <c r="QMG4" s="19"/>
      <c r="QMH4" s="19"/>
      <c r="QMI4" s="19"/>
      <c r="QMJ4" s="19"/>
      <c r="QMK4" s="19"/>
      <c r="QML4" s="19"/>
      <c r="QMM4" s="19"/>
      <c r="QMN4" s="19"/>
      <c r="QMO4" s="19"/>
      <c r="QMP4" s="19"/>
      <c r="QMQ4" s="20"/>
      <c r="QMR4" s="19"/>
      <c r="QMS4" s="19"/>
      <c r="QMT4" s="19"/>
      <c r="QMU4" s="21"/>
      <c r="QMV4" s="22"/>
      <c r="QMW4" s="21"/>
      <c r="QMX4" s="20"/>
      <c r="QMY4" s="23"/>
      <c r="QMZ4" s="23"/>
      <c r="QNA4" s="23"/>
      <c r="QNB4" s="23"/>
      <c r="QNC4" s="23"/>
      <c r="QND4" s="23"/>
      <c r="QNE4" s="23"/>
      <c r="QNF4" s="23"/>
      <c r="QNG4" s="23"/>
      <c r="QNH4" s="23"/>
      <c r="QNI4" s="23"/>
      <c r="QNJ4" s="23"/>
      <c r="QNK4" s="23"/>
      <c r="QNL4" s="23"/>
      <c r="QNM4" s="23"/>
      <c r="QNN4" s="23"/>
      <c r="QNO4" s="23"/>
      <c r="QNP4" s="23"/>
      <c r="QNQ4" s="23"/>
      <c r="QNR4" s="23"/>
      <c r="QNS4" s="23"/>
      <c r="QNT4" s="23"/>
      <c r="QNU4" s="23"/>
      <c r="QNV4" s="23"/>
      <c r="QNW4" s="23"/>
      <c r="QNX4" s="23"/>
      <c r="QNY4" s="23"/>
      <c r="QNZ4" s="23"/>
      <c r="QOA4" s="23"/>
      <c r="QOB4" s="23"/>
      <c r="QOC4" s="23"/>
      <c r="QOD4" s="23"/>
      <c r="QOE4" s="23"/>
      <c r="QOF4" s="23"/>
      <c r="QOG4" s="23"/>
      <c r="QOH4" s="23"/>
      <c r="QOI4" s="24"/>
      <c r="QOL4" s="25"/>
      <c r="QOM4" s="26"/>
      <c r="QOO4" s="18"/>
      <c r="QOP4" s="19"/>
      <c r="QOQ4" s="19"/>
      <c r="QOR4" s="19"/>
      <c r="QOS4" s="19"/>
      <c r="QOT4" s="19"/>
      <c r="QOU4" s="19"/>
      <c r="QOV4" s="19"/>
      <c r="QOW4" s="19"/>
      <c r="QOX4" s="19"/>
      <c r="QOY4" s="19"/>
      <c r="QOZ4" s="20"/>
      <c r="QPA4" s="19"/>
      <c r="QPB4" s="19"/>
      <c r="QPC4" s="19"/>
      <c r="QPD4" s="21"/>
      <c r="QPE4" s="22"/>
      <c r="QPF4" s="21"/>
      <c r="QPG4" s="20"/>
      <c r="QPH4" s="23"/>
      <c r="QPI4" s="23"/>
      <c r="QPJ4" s="23"/>
      <c r="QPK4" s="23"/>
      <c r="QPL4" s="23"/>
      <c r="QPM4" s="23"/>
      <c r="QPN4" s="23"/>
      <c r="QPO4" s="23"/>
      <c r="QPP4" s="23"/>
      <c r="QPQ4" s="23"/>
      <c r="QPR4" s="23"/>
      <c r="QPS4" s="23"/>
      <c r="QPT4" s="23"/>
      <c r="QPU4" s="23"/>
      <c r="QPV4" s="23"/>
      <c r="QPW4" s="23"/>
      <c r="QPX4" s="23"/>
      <c r="QPY4" s="23"/>
      <c r="QPZ4" s="23"/>
      <c r="QQA4" s="23"/>
      <c r="QQB4" s="23"/>
      <c r="QQC4" s="23"/>
      <c r="QQD4" s="23"/>
      <c r="QQE4" s="23"/>
      <c r="QQF4" s="23"/>
      <c r="QQG4" s="23"/>
      <c r="QQH4" s="23"/>
      <c r="QQI4" s="23"/>
      <c r="QQJ4" s="23"/>
      <c r="QQK4" s="23"/>
      <c r="QQL4" s="23"/>
      <c r="QQM4" s="23"/>
      <c r="QQN4" s="23"/>
      <c r="QQO4" s="23"/>
      <c r="QQP4" s="23"/>
      <c r="QQQ4" s="23"/>
      <c r="QQR4" s="24"/>
      <c r="QQU4" s="25"/>
      <c r="QQV4" s="26"/>
      <c r="QQX4" s="18"/>
      <c r="QQY4" s="19"/>
      <c r="QQZ4" s="19"/>
      <c r="QRA4" s="19"/>
      <c r="QRB4" s="19"/>
      <c r="QRC4" s="19"/>
      <c r="QRD4" s="19"/>
      <c r="QRE4" s="19"/>
      <c r="QRF4" s="19"/>
      <c r="QRG4" s="19"/>
      <c r="QRH4" s="19"/>
      <c r="QRI4" s="20"/>
      <c r="QRJ4" s="19"/>
      <c r="QRK4" s="19"/>
      <c r="QRL4" s="19"/>
      <c r="QRM4" s="21"/>
      <c r="QRN4" s="22"/>
      <c r="QRO4" s="21"/>
      <c r="QRP4" s="20"/>
      <c r="QRQ4" s="23"/>
      <c r="QRR4" s="23"/>
      <c r="QRS4" s="23"/>
      <c r="QRT4" s="23"/>
      <c r="QRU4" s="23"/>
      <c r="QRV4" s="23"/>
      <c r="QRW4" s="23"/>
      <c r="QRX4" s="23"/>
      <c r="QRY4" s="23"/>
      <c r="QRZ4" s="23"/>
      <c r="QSA4" s="23"/>
      <c r="QSB4" s="23"/>
      <c r="QSC4" s="23"/>
      <c r="QSD4" s="23"/>
      <c r="QSE4" s="23"/>
      <c r="QSF4" s="23"/>
      <c r="QSG4" s="23"/>
      <c r="QSH4" s="23"/>
      <c r="QSI4" s="23"/>
      <c r="QSJ4" s="23"/>
      <c r="QSK4" s="23"/>
      <c r="QSL4" s="23"/>
      <c r="QSM4" s="23"/>
      <c r="QSN4" s="23"/>
      <c r="QSO4" s="23"/>
      <c r="QSP4" s="23"/>
      <c r="QSQ4" s="23"/>
      <c r="QSR4" s="23"/>
      <c r="QSS4" s="23"/>
      <c r="QST4" s="23"/>
      <c r="QSU4" s="23"/>
      <c r="QSV4" s="23"/>
      <c r="QSW4" s="23"/>
      <c r="QSX4" s="23"/>
      <c r="QSY4" s="23"/>
      <c r="QSZ4" s="23"/>
      <c r="QTA4" s="24"/>
      <c r="QTD4" s="25"/>
      <c r="QTE4" s="26"/>
      <c r="QTG4" s="18"/>
      <c r="QTH4" s="19"/>
      <c r="QTI4" s="19"/>
      <c r="QTJ4" s="19"/>
      <c r="QTK4" s="19"/>
      <c r="QTL4" s="19"/>
      <c r="QTM4" s="19"/>
      <c r="QTN4" s="19"/>
      <c r="QTO4" s="19"/>
      <c r="QTP4" s="19"/>
      <c r="QTQ4" s="19"/>
      <c r="QTR4" s="20"/>
      <c r="QTS4" s="19"/>
      <c r="QTT4" s="19"/>
      <c r="QTU4" s="19"/>
      <c r="QTV4" s="21"/>
      <c r="QTW4" s="22"/>
      <c r="QTX4" s="21"/>
      <c r="QTY4" s="20"/>
      <c r="QTZ4" s="23"/>
      <c r="QUA4" s="23"/>
      <c r="QUB4" s="23"/>
      <c r="QUC4" s="23"/>
      <c r="QUD4" s="23"/>
      <c r="QUE4" s="23"/>
      <c r="QUF4" s="23"/>
      <c r="QUG4" s="23"/>
      <c r="QUH4" s="23"/>
      <c r="QUI4" s="23"/>
      <c r="QUJ4" s="23"/>
      <c r="QUK4" s="23"/>
      <c r="QUL4" s="23"/>
      <c r="QUM4" s="23"/>
      <c r="QUN4" s="23"/>
      <c r="QUO4" s="23"/>
      <c r="QUP4" s="23"/>
      <c r="QUQ4" s="23"/>
      <c r="QUR4" s="23"/>
      <c r="QUS4" s="23"/>
      <c r="QUT4" s="23"/>
      <c r="QUU4" s="23"/>
      <c r="QUV4" s="23"/>
      <c r="QUW4" s="23"/>
      <c r="QUX4" s="23"/>
      <c r="QUY4" s="23"/>
      <c r="QUZ4" s="23"/>
      <c r="QVA4" s="23"/>
      <c r="QVB4" s="23"/>
      <c r="QVC4" s="23"/>
      <c r="QVD4" s="23"/>
      <c r="QVE4" s="23"/>
      <c r="QVF4" s="23"/>
      <c r="QVG4" s="23"/>
      <c r="QVH4" s="23"/>
      <c r="QVI4" s="23"/>
      <c r="QVJ4" s="24"/>
      <c r="QVM4" s="25"/>
      <c r="QVN4" s="26"/>
      <c r="QVP4" s="18"/>
      <c r="QVQ4" s="19"/>
      <c r="QVR4" s="19"/>
      <c r="QVS4" s="19"/>
      <c r="QVT4" s="19"/>
      <c r="QVU4" s="19"/>
      <c r="QVV4" s="19"/>
      <c r="QVW4" s="19"/>
      <c r="QVX4" s="19"/>
      <c r="QVY4" s="19"/>
      <c r="QVZ4" s="19"/>
      <c r="QWA4" s="20"/>
      <c r="QWB4" s="19"/>
      <c r="QWC4" s="19"/>
      <c r="QWD4" s="19"/>
      <c r="QWE4" s="21"/>
      <c r="QWF4" s="22"/>
      <c r="QWG4" s="21"/>
      <c r="QWH4" s="20"/>
      <c r="QWI4" s="23"/>
      <c r="QWJ4" s="23"/>
      <c r="QWK4" s="23"/>
      <c r="QWL4" s="23"/>
      <c r="QWM4" s="23"/>
      <c r="QWN4" s="23"/>
      <c r="QWO4" s="23"/>
      <c r="QWP4" s="23"/>
      <c r="QWQ4" s="23"/>
      <c r="QWR4" s="23"/>
      <c r="QWS4" s="23"/>
      <c r="QWT4" s="23"/>
      <c r="QWU4" s="23"/>
      <c r="QWV4" s="23"/>
      <c r="QWW4" s="23"/>
      <c r="QWX4" s="23"/>
      <c r="QWY4" s="23"/>
      <c r="QWZ4" s="23"/>
      <c r="QXA4" s="23"/>
      <c r="QXB4" s="23"/>
      <c r="QXC4" s="23"/>
      <c r="QXD4" s="23"/>
      <c r="QXE4" s="23"/>
      <c r="QXF4" s="23"/>
      <c r="QXG4" s="23"/>
      <c r="QXH4" s="23"/>
      <c r="QXI4" s="23"/>
      <c r="QXJ4" s="23"/>
      <c r="QXK4" s="23"/>
      <c r="QXL4" s="23"/>
      <c r="QXM4" s="23"/>
      <c r="QXN4" s="23"/>
      <c r="QXO4" s="23"/>
      <c r="QXP4" s="23"/>
      <c r="QXQ4" s="23"/>
      <c r="QXR4" s="23"/>
      <c r="QXS4" s="24"/>
      <c r="QXV4" s="25"/>
      <c r="QXW4" s="26"/>
      <c r="QXY4" s="18"/>
      <c r="QXZ4" s="19"/>
      <c r="QYA4" s="19"/>
      <c r="QYB4" s="19"/>
      <c r="QYC4" s="19"/>
      <c r="QYD4" s="19"/>
      <c r="QYE4" s="19"/>
      <c r="QYF4" s="19"/>
      <c r="QYG4" s="19"/>
      <c r="QYH4" s="19"/>
      <c r="QYI4" s="19"/>
      <c r="QYJ4" s="20"/>
      <c r="QYK4" s="19"/>
      <c r="QYL4" s="19"/>
      <c r="QYM4" s="19"/>
      <c r="QYN4" s="21"/>
      <c r="QYO4" s="22"/>
      <c r="QYP4" s="21"/>
      <c r="QYQ4" s="20"/>
      <c r="QYR4" s="23"/>
      <c r="QYS4" s="23"/>
      <c r="QYT4" s="23"/>
      <c r="QYU4" s="23"/>
      <c r="QYV4" s="23"/>
      <c r="QYW4" s="23"/>
      <c r="QYX4" s="23"/>
      <c r="QYY4" s="23"/>
      <c r="QYZ4" s="23"/>
      <c r="QZA4" s="23"/>
      <c r="QZB4" s="23"/>
      <c r="QZC4" s="23"/>
      <c r="QZD4" s="23"/>
      <c r="QZE4" s="23"/>
      <c r="QZF4" s="23"/>
      <c r="QZG4" s="23"/>
      <c r="QZH4" s="23"/>
      <c r="QZI4" s="23"/>
      <c r="QZJ4" s="23"/>
      <c r="QZK4" s="23"/>
      <c r="QZL4" s="23"/>
      <c r="QZM4" s="23"/>
      <c r="QZN4" s="23"/>
      <c r="QZO4" s="23"/>
      <c r="QZP4" s="23"/>
      <c r="QZQ4" s="23"/>
      <c r="QZR4" s="23"/>
      <c r="QZS4" s="23"/>
      <c r="QZT4" s="23"/>
      <c r="QZU4" s="23"/>
      <c r="QZV4" s="23"/>
      <c r="QZW4" s="23"/>
      <c r="QZX4" s="23"/>
      <c r="QZY4" s="23"/>
      <c r="QZZ4" s="23"/>
      <c r="RAA4" s="23"/>
      <c r="RAB4" s="24"/>
      <c r="RAE4" s="25"/>
      <c r="RAF4" s="26"/>
      <c r="RAH4" s="18"/>
      <c r="RAI4" s="19"/>
      <c r="RAJ4" s="19"/>
      <c r="RAK4" s="19"/>
      <c r="RAL4" s="19"/>
      <c r="RAM4" s="19"/>
      <c r="RAN4" s="19"/>
      <c r="RAO4" s="19"/>
      <c r="RAP4" s="19"/>
      <c r="RAQ4" s="19"/>
      <c r="RAR4" s="19"/>
      <c r="RAS4" s="20"/>
      <c r="RAT4" s="19"/>
      <c r="RAU4" s="19"/>
      <c r="RAV4" s="19"/>
      <c r="RAW4" s="21"/>
      <c r="RAX4" s="22"/>
      <c r="RAY4" s="21"/>
      <c r="RAZ4" s="20"/>
      <c r="RBA4" s="23"/>
      <c r="RBB4" s="23"/>
      <c r="RBC4" s="23"/>
      <c r="RBD4" s="23"/>
      <c r="RBE4" s="23"/>
      <c r="RBF4" s="23"/>
      <c r="RBG4" s="23"/>
      <c r="RBH4" s="23"/>
      <c r="RBI4" s="23"/>
      <c r="RBJ4" s="23"/>
      <c r="RBK4" s="23"/>
      <c r="RBL4" s="23"/>
      <c r="RBM4" s="23"/>
      <c r="RBN4" s="23"/>
      <c r="RBO4" s="23"/>
      <c r="RBP4" s="23"/>
      <c r="RBQ4" s="23"/>
      <c r="RBR4" s="23"/>
      <c r="RBS4" s="23"/>
      <c r="RBT4" s="23"/>
      <c r="RBU4" s="23"/>
      <c r="RBV4" s="23"/>
      <c r="RBW4" s="23"/>
      <c r="RBX4" s="23"/>
      <c r="RBY4" s="23"/>
      <c r="RBZ4" s="23"/>
      <c r="RCA4" s="23"/>
      <c r="RCB4" s="23"/>
      <c r="RCC4" s="23"/>
      <c r="RCD4" s="23"/>
      <c r="RCE4" s="23"/>
      <c r="RCF4" s="23"/>
      <c r="RCG4" s="23"/>
      <c r="RCH4" s="23"/>
      <c r="RCI4" s="23"/>
      <c r="RCJ4" s="23"/>
      <c r="RCK4" s="24"/>
      <c r="RCN4" s="25"/>
      <c r="RCO4" s="26"/>
      <c r="RCQ4" s="18"/>
      <c r="RCR4" s="19"/>
      <c r="RCS4" s="19"/>
      <c r="RCT4" s="19"/>
      <c r="RCU4" s="19"/>
      <c r="RCV4" s="19"/>
      <c r="RCW4" s="19"/>
      <c r="RCX4" s="19"/>
      <c r="RCY4" s="19"/>
      <c r="RCZ4" s="19"/>
      <c r="RDA4" s="19"/>
      <c r="RDB4" s="20"/>
      <c r="RDC4" s="19"/>
      <c r="RDD4" s="19"/>
      <c r="RDE4" s="19"/>
      <c r="RDF4" s="21"/>
      <c r="RDG4" s="22"/>
      <c r="RDH4" s="21"/>
      <c r="RDI4" s="20"/>
      <c r="RDJ4" s="23"/>
      <c r="RDK4" s="23"/>
      <c r="RDL4" s="23"/>
      <c r="RDM4" s="23"/>
      <c r="RDN4" s="23"/>
      <c r="RDO4" s="23"/>
      <c r="RDP4" s="23"/>
      <c r="RDQ4" s="23"/>
      <c r="RDR4" s="23"/>
      <c r="RDS4" s="23"/>
      <c r="RDT4" s="23"/>
      <c r="RDU4" s="23"/>
      <c r="RDV4" s="23"/>
      <c r="RDW4" s="23"/>
      <c r="RDX4" s="23"/>
      <c r="RDY4" s="23"/>
      <c r="RDZ4" s="23"/>
      <c r="REA4" s="23"/>
      <c r="REB4" s="23"/>
      <c r="REC4" s="23"/>
      <c r="RED4" s="23"/>
      <c r="REE4" s="23"/>
      <c r="REF4" s="23"/>
      <c r="REG4" s="23"/>
      <c r="REH4" s="23"/>
      <c r="REI4" s="23"/>
      <c r="REJ4" s="23"/>
      <c r="REK4" s="23"/>
      <c r="REL4" s="23"/>
      <c r="REM4" s="23"/>
      <c r="REN4" s="23"/>
      <c r="REO4" s="23"/>
      <c r="REP4" s="23"/>
      <c r="REQ4" s="23"/>
      <c r="RER4" s="23"/>
      <c r="RES4" s="23"/>
      <c r="RET4" s="24"/>
      <c r="REW4" s="25"/>
      <c r="REX4" s="26"/>
      <c r="REZ4" s="18"/>
      <c r="RFA4" s="19"/>
      <c r="RFB4" s="19"/>
      <c r="RFC4" s="19"/>
      <c r="RFD4" s="19"/>
      <c r="RFE4" s="19"/>
      <c r="RFF4" s="19"/>
      <c r="RFG4" s="19"/>
      <c r="RFH4" s="19"/>
      <c r="RFI4" s="19"/>
      <c r="RFJ4" s="19"/>
      <c r="RFK4" s="20"/>
      <c r="RFL4" s="19"/>
      <c r="RFM4" s="19"/>
      <c r="RFN4" s="19"/>
      <c r="RFO4" s="21"/>
      <c r="RFP4" s="22"/>
      <c r="RFQ4" s="21"/>
      <c r="RFR4" s="20"/>
      <c r="RFS4" s="23"/>
      <c r="RFT4" s="23"/>
      <c r="RFU4" s="23"/>
      <c r="RFV4" s="23"/>
      <c r="RFW4" s="23"/>
      <c r="RFX4" s="23"/>
      <c r="RFY4" s="23"/>
      <c r="RFZ4" s="23"/>
      <c r="RGA4" s="23"/>
      <c r="RGB4" s="23"/>
      <c r="RGC4" s="23"/>
      <c r="RGD4" s="23"/>
      <c r="RGE4" s="23"/>
      <c r="RGF4" s="23"/>
      <c r="RGG4" s="23"/>
      <c r="RGH4" s="23"/>
      <c r="RGI4" s="23"/>
      <c r="RGJ4" s="23"/>
      <c r="RGK4" s="23"/>
      <c r="RGL4" s="23"/>
      <c r="RGM4" s="23"/>
      <c r="RGN4" s="23"/>
      <c r="RGO4" s="23"/>
      <c r="RGP4" s="23"/>
      <c r="RGQ4" s="23"/>
      <c r="RGR4" s="23"/>
      <c r="RGS4" s="23"/>
      <c r="RGT4" s="23"/>
      <c r="RGU4" s="23"/>
      <c r="RGV4" s="23"/>
      <c r="RGW4" s="23"/>
      <c r="RGX4" s="23"/>
      <c r="RGY4" s="23"/>
      <c r="RGZ4" s="23"/>
      <c r="RHA4" s="23"/>
      <c r="RHB4" s="23"/>
      <c r="RHC4" s="24"/>
      <c r="RHF4" s="25"/>
      <c r="RHG4" s="26"/>
      <c r="RHI4" s="18"/>
      <c r="RHJ4" s="19"/>
      <c r="RHK4" s="19"/>
      <c r="RHL4" s="19"/>
      <c r="RHM4" s="19"/>
      <c r="RHN4" s="19"/>
      <c r="RHO4" s="19"/>
      <c r="RHP4" s="19"/>
      <c r="RHQ4" s="19"/>
      <c r="RHR4" s="19"/>
      <c r="RHS4" s="19"/>
      <c r="RHT4" s="20"/>
      <c r="RHU4" s="19"/>
      <c r="RHV4" s="19"/>
      <c r="RHW4" s="19"/>
      <c r="RHX4" s="21"/>
      <c r="RHY4" s="22"/>
      <c r="RHZ4" s="21"/>
      <c r="RIA4" s="20"/>
      <c r="RIB4" s="23"/>
      <c r="RIC4" s="23"/>
      <c r="RID4" s="23"/>
      <c r="RIE4" s="23"/>
      <c r="RIF4" s="23"/>
      <c r="RIG4" s="23"/>
      <c r="RIH4" s="23"/>
      <c r="RII4" s="23"/>
      <c r="RIJ4" s="23"/>
      <c r="RIK4" s="23"/>
      <c r="RIL4" s="23"/>
      <c r="RIM4" s="23"/>
      <c r="RIN4" s="23"/>
      <c r="RIO4" s="23"/>
      <c r="RIP4" s="23"/>
      <c r="RIQ4" s="23"/>
      <c r="RIR4" s="23"/>
      <c r="RIS4" s="23"/>
      <c r="RIT4" s="23"/>
      <c r="RIU4" s="23"/>
      <c r="RIV4" s="23"/>
      <c r="RIW4" s="23"/>
      <c r="RIX4" s="23"/>
      <c r="RIY4" s="23"/>
      <c r="RIZ4" s="23"/>
      <c r="RJA4" s="23"/>
      <c r="RJB4" s="23"/>
      <c r="RJC4" s="23"/>
      <c r="RJD4" s="23"/>
      <c r="RJE4" s="23"/>
      <c r="RJF4" s="23"/>
      <c r="RJG4" s="23"/>
      <c r="RJH4" s="23"/>
      <c r="RJI4" s="23"/>
      <c r="RJJ4" s="23"/>
      <c r="RJK4" s="23"/>
      <c r="RJL4" s="24"/>
      <c r="RJO4" s="25"/>
      <c r="RJP4" s="26"/>
      <c r="RJR4" s="18"/>
      <c r="RJS4" s="19"/>
      <c r="RJT4" s="19"/>
      <c r="RJU4" s="19"/>
      <c r="RJV4" s="19"/>
      <c r="RJW4" s="19"/>
      <c r="RJX4" s="19"/>
      <c r="RJY4" s="19"/>
      <c r="RJZ4" s="19"/>
      <c r="RKA4" s="19"/>
      <c r="RKB4" s="19"/>
      <c r="RKC4" s="20"/>
      <c r="RKD4" s="19"/>
      <c r="RKE4" s="19"/>
      <c r="RKF4" s="19"/>
      <c r="RKG4" s="21"/>
      <c r="RKH4" s="22"/>
      <c r="RKI4" s="21"/>
      <c r="RKJ4" s="20"/>
      <c r="RKK4" s="23"/>
      <c r="RKL4" s="23"/>
      <c r="RKM4" s="23"/>
      <c r="RKN4" s="23"/>
      <c r="RKO4" s="23"/>
      <c r="RKP4" s="23"/>
      <c r="RKQ4" s="23"/>
      <c r="RKR4" s="23"/>
      <c r="RKS4" s="23"/>
      <c r="RKT4" s="23"/>
      <c r="RKU4" s="23"/>
      <c r="RKV4" s="23"/>
      <c r="RKW4" s="23"/>
      <c r="RKX4" s="23"/>
      <c r="RKY4" s="23"/>
      <c r="RKZ4" s="23"/>
      <c r="RLA4" s="23"/>
      <c r="RLB4" s="23"/>
      <c r="RLC4" s="23"/>
      <c r="RLD4" s="23"/>
      <c r="RLE4" s="23"/>
      <c r="RLF4" s="23"/>
      <c r="RLG4" s="23"/>
      <c r="RLH4" s="23"/>
      <c r="RLI4" s="23"/>
      <c r="RLJ4" s="23"/>
      <c r="RLK4" s="23"/>
      <c r="RLL4" s="23"/>
      <c r="RLM4" s="23"/>
      <c r="RLN4" s="23"/>
      <c r="RLO4" s="23"/>
      <c r="RLP4" s="23"/>
      <c r="RLQ4" s="23"/>
      <c r="RLR4" s="23"/>
      <c r="RLS4" s="23"/>
      <c r="RLT4" s="23"/>
      <c r="RLU4" s="24"/>
      <c r="RLX4" s="25"/>
      <c r="RLY4" s="26"/>
      <c r="RMA4" s="18"/>
      <c r="RMB4" s="19"/>
      <c r="RMC4" s="19"/>
      <c r="RMD4" s="19"/>
      <c r="RME4" s="19"/>
      <c r="RMF4" s="19"/>
      <c r="RMG4" s="19"/>
      <c r="RMH4" s="19"/>
      <c r="RMI4" s="19"/>
      <c r="RMJ4" s="19"/>
      <c r="RMK4" s="19"/>
      <c r="RML4" s="20"/>
      <c r="RMM4" s="19"/>
      <c r="RMN4" s="19"/>
      <c r="RMO4" s="19"/>
      <c r="RMP4" s="21"/>
      <c r="RMQ4" s="22"/>
      <c r="RMR4" s="21"/>
      <c r="RMS4" s="20"/>
      <c r="RMT4" s="23"/>
      <c r="RMU4" s="23"/>
      <c r="RMV4" s="23"/>
      <c r="RMW4" s="23"/>
      <c r="RMX4" s="23"/>
      <c r="RMY4" s="23"/>
      <c r="RMZ4" s="23"/>
      <c r="RNA4" s="23"/>
      <c r="RNB4" s="23"/>
      <c r="RNC4" s="23"/>
      <c r="RND4" s="23"/>
      <c r="RNE4" s="23"/>
      <c r="RNF4" s="23"/>
      <c r="RNG4" s="23"/>
      <c r="RNH4" s="23"/>
      <c r="RNI4" s="23"/>
      <c r="RNJ4" s="23"/>
      <c r="RNK4" s="23"/>
      <c r="RNL4" s="23"/>
      <c r="RNM4" s="23"/>
      <c r="RNN4" s="23"/>
      <c r="RNO4" s="23"/>
      <c r="RNP4" s="23"/>
      <c r="RNQ4" s="23"/>
      <c r="RNR4" s="23"/>
      <c r="RNS4" s="23"/>
      <c r="RNT4" s="23"/>
      <c r="RNU4" s="23"/>
      <c r="RNV4" s="23"/>
      <c r="RNW4" s="23"/>
      <c r="RNX4" s="23"/>
      <c r="RNY4" s="23"/>
      <c r="RNZ4" s="23"/>
      <c r="ROA4" s="23"/>
      <c r="ROB4" s="23"/>
      <c r="ROC4" s="23"/>
      <c r="ROD4" s="24"/>
      <c r="ROG4" s="25"/>
      <c r="ROH4" s="26"/>
      <c r="ROJ4" s="18"/>
      <c r="ROK4" s="19"/>
      <c r="ROL4" s="19"/>
      <c r="ROM4" s="19"/>
      <c r="RON4" s="19"/>
      <c r="ROO4" s="19"/>
      <c r="ROP4" s="19"/>
      <c r="ROQ4" s="19"/>
      <c r="ROR4" s="19"/>
      <c r="ROS4" s="19"/>
      <c r="ROT4" s="19"/>
      <c r="ROU4" s="20"/>
      <c r="ROV4" s="19"/>
      <c r="ROW4" s="19"/>
      <c r="ROX4" s="19"/>
      <c r="ROY4" s="21"/>
      <c r="ROZ4" s="22"/>
      <c r="RPA4" s="21"/>
      <c r="RPB4" s="20"/>
      <c r="RPC4" s="23"/>
      <c r="RPD4" s="23"/>
      <c r="RPE4" s="23"/>
      <c r="RPF4" s="23"/>
      <c r="RPG4" s="23"/>
      <c r="RPH4" s="23"/>
      <c r="RPI4" s="23"/>
      <c r="RPJ4" s="23"/>
      <c r="RPK4" s="23"/>
      <c r="RPL4" s="23"/>
      <c r="RPM4" s="23"/>
      <c r="RPN4" s="23"/>
      <c r="RPO4" s="23"/>
      <c r="RPP4" s="23"/>
      <c r="RPQ4" s="23"/>
      <c r="RPR4" s="23"/>
      <c r="RPS4" s="23"/>
      <c r="RPT4" s="23"/>
      <c r="RPU4" s="23"/>
      <c r="RPV4" s="23"/>
      <c r="RPW4" s="23"/>
      <c r="RPX4" s="23"/>
      <c r="RPY4" s="23"/>
      <c r="RPZ4" s="23"/>
      <c r="RQA4" s="23"/>
      <c r="RQB4" s="23"/>
      <c r="RQC4" s="23"/>
      <c r="RQD4" s="23"/>
      <c r="RQE4" s="23"/>
      <c r="RQF4" s="23"/>
      <c r="RQG4" s="23"/>
      <c r="RQH4" s="23"/>
      <c r="RQI4" s="23"/>
      <c r="RQJ4" s="23"/>
      <c r="RQK4" s="23"/>
      <c r="RQL4" s="23"/>
      <c r="RQM4" s="24"/>
      <c r="RQP4" s="25"/>
      <c r="RQQ4" s="26"/>
      <c r="RQS4" s="18"/>
      <c r="RQT4" s="19"/>
      <c r="RQU4" s="19"/>
      <c r="RQV4" s="19"/>
      <c r="RQW4" s="19"/>
      <c r="RQX4" s="19"/>
      <c r="RQY4" s="19"/>
      <c r="RQZ4" s="19"/>
      <c r="RRA4" s="19"/>
      <c r="RRB4" s="19"/>
      <c r="RRC4" s="19"/>
      <c r="RRD4" s="20"/>
      <c r="RRE4" s="19"/>
      <c r="RRF4" s="19"/>
      <c r="RRG4" s="19"/>
      <c r="RRH4" s="21"/>
      <c r="RRI4" s="22"/>
      <c r="RRJ4" s="21"/>
      <c r="RRK4" s="20"/>
      <c r="RRL4" s="23"/>
      <c r="RRM4" s="23"/>
      <c r="RRN4" s="23"/>
      <c r="RRO4" s="23"/>
      <c r="RRP4" s="23"/>
      <c r="RRQ4" s="23"/>
      <c r="RRR4" s="23"/>
      <c r="RRS4" s="23"/>
      <c r="RRT4" s="23"/>
      <c r="RRU4" s="23"/>
      <c r="RRV4" s="23"/>
      <c r="RRW4" s="23"/>
      <c r="RRX4" s="23"/>
      <c r="RRY4" s="23"/>
      <c r="RRZ4" s="23"/>
      <c r="RSA4" s="23"/>
      <c r="RSB4" s="23"/>
      <c r="RSC4" s="23"/>
      <c r="RSD4" s="23"/>
      <c r="RSE4" s="23"/>
      <c r="RSF4" s="23"/>
      <c r="RSG4" s="23"/>
      <c r="RSH4" s="23"/>
      <c r="RSI4" s="23"/>
      <c r="RSJ4" s="23"/>
      <c r="RSK4" s="23"/>
      <c r="RSL4" s="23"/>
      <c r="RSM4" s="23"/>
      <c r="RSN4" s="23"/>
      <c r="RSO4" s="23"/>
      <c r="RSP4" s="23"/>
      <c r="RSQ4" s="23"/>
      <c r="RSR4" s="23"/>
      <c r="RSS4" s="23"/>
      <c r="RST4" s="23"/>
      <c r="RSU4" s="23"/>
      <c r="RSV4" s="24"/>
      <c r="RSY4" s="25"/>
      <c r="RSZ4" s="26"/>
      <c r="RTB4" s="18"/>
      <c r="RTC4" s="19"/>
      <c r="RTD4" s="19"/>
      <c r="RTE4" s="19"/>
      <c r="RTF4" s="19"/>
      <c r="RTG4" s="19"/>
      <c r="RTH4" s="19"/>
      <c r="RTI4" s="19"/>
      <c r="RTJ4" s="19"/>
      <c r="RTK4" s="19"/>
      <c r="RTL4" s="19"/>
      <c r="RTM4" s="20"/>
      <c r="RTN4" s="19"/>
      <c r="RTO4" s="19"/>
      <c r="RTP4" s="19"/>
      <c r="RTQ4" s="21"/>
      <c r="RTR4" s="22"/>
      <c r="RTS4" s="21"/>
      <c r="RTT4" s="20"/>
      <c r="RTU4" s="23"/>
      <c r="RTV4" s="23"/>
      <c r="RTW4" s="23"/>
      <c r="RTX4" s="23"/>
      <c r="RTY4" s="23"/>
      <c r="RTZ4" s="23"/>
      <c r="RUA4" s="23"/>
      <c r="RUB4" s="23"/>
      <c r="RUC4" s="23"/>
      <c r="RUD4" s="23"/>
      <c r="RUE4" s="23"/>
      <c r="RUF4" s="23"/>
      <c r="RUG4" s="23"/>
      <c r="RUH4" s="23"/>
      <c r="RUI4" s="23"/>
      <c r="RUJ4" s="23"/>
      <c r="RUK4" s="23"/>
      <c r="RUL4" s="23"/>
      <c r="RUM4" s="23"/>
      <c r="RUN4" s="23"/>
      <c r="RUO4" s="23"/>
      <c r="RUP4" s="23"/>
      <c r="RUQ4" s="23"/>
      <c r="RUR4" s="23"/>
      <c r="RUS4" s="23"/>
      <c r="RUT4" s="23"/>
      <c r="RUU4" s="23"/>
      <c r="RUV4" s="23"/>
      <c r="RUW4" s="23"/>
      <c r="RUX4" s="23"/>
      <c r="RUY4" s="23"/>
      <c r="RUZ4" s="23"/>
      <c r="RVA4" s="23"/>
      <c r="RVB4" s="23"/>
      <c r="RVC4" s="23"/>
      <c r="RVD4" s="23"/>
      <c r="RVE4" s="24"/>
      <c r="RVH4" s="25"/>
      <c r="RVI4" s="26"/>
      <c r="RVK4" s="18"/>
      <c r="RVL4" s="19"/>
      <c r="RVM4" s="19"/>
      <c r="RVN4" s="19"/>
      <c r="RVO4" s="19"/>
      <c r="RVP4" s="19"/>
      <c r="RVQ4" s="19"/>
      <c r="RVR4" s="19"/>
      <c r="RVS4" s="19"/>
      <c r="RVT4" s="19"/>
      <c r="RVU4" s="19"/>
      <c r="RVV4" s="20"/>
      <c r="RVW4" s="19"/>
      <c r="RVX4" s="19"/>
      <c r="RVY4" s="19"/>
      <c r="RVZ4" s="21"/>
      <c r="RWA4" s="22"/>
      <c r="RWB4" s="21"/>
      <c r="RWC4" s="20"/>
      <c r="RWD4" s="23"/>
      <c r="RWE4" s="23"/>
      <c r="RWF4" s="23"/>
      <c r="RWG4" s="23"/>
      <c r="RWH4" s="23"/>
      <c r="RWI4" s="23"/>
      <c r="RWJ4" s="23"/>
      <c r="RWK4" s="23"/>
      <c r="RWL4" s="23"/>
      <c r="RWM4" s="23"/>
      <c r="RWN4" s="23"/>
      <c r="RWO4" s="23"/>
      <c r="RWP4" s="23"/>
      <c r="RWQ4" s="23"/>
      <c r="RWR4" s="23"/>
      <c r="RWS4" s="23"/>
      <c r="RWT4" s="23"/>
      <c r="RWU4" s="23"/>
      <c r="RWV4" s="23"/>
      <c r="RWW4" s="23"/>
      <c r="RWX4" s="23"/>
      <c r="RWY4" s="23"/>
      <c r="RWZ4" s="23"/>
      <c r="RXA4" s="23"/>
      <c r="RXB4" s="23"/>
      <c r="RXC4" s="23"/>
      <c r="RXD4" s="23"/>
      <c r="RXE4" s="23"/>
      <c r="RXF4" s="23"/>
      <c r="RXG4" s="23"/>
      <c r="RXH4" s="23"/>
      <c r="RXI4" s="23"/>
      <c r="RXJ4" s="23"/>
      <c r="RXK4" s="23"/>
      <c r="RXL4" s="23"/>
      <c r="RXM4" s="23"/>
      <c r="RXN4" s="24"/>
      <c r="RXQ4" s="25"/>
      <c r="RXR4" s="26"/>
      <c r="RXT4" s="18"/>
      <c r="RXU4" s="19"/>
      <c r="RXV4" s="19"/>
      <c r="RXW4" s="19"/>
      <c r="RXX4" s="19"/>
      <c r="RXY4" s="19"/>
      <c r="RXZ4" s="19"/>
      <c r="RYA4" s="19"/>
      <c r="RYB4" s="19"/>
      <c r="RYC4" s="19"/>
      <c r="RYD4" s="19"/>
      <c r="RYE4" s="20"/>
      <c r="RYF4" s="19"/>
      <c r="RYG4" s="19"/>
      <c r="RYH4" s="19"/>
      <c r="RYI4" s="21"/>
      <c r="RYJ4" s="22"/>
      <c r="RYK4" s="21"/>
      <c r="RYL4" s="20"/>
      <c r="RYM4" s="23"/>
      <c r="RYN4" s="23"/>
      <c r="RYO4" s="23"/>
      <c r="RYP4" s="23"/>
      <c r="RYQ4" s="23"/>
      <c r="RYR4" s="23"/>
      <c r="RYS4" s="23"/>
      <c r="RYT4" s="23"/>
      <c r="RYU4" s="23"/>
      <c r="RYV4" s="23"/>
      <c r="RYW4" s="23"/>
      <c r="RYX4" s="23"/>
      <c r="RYY4" s="23"/>
      <c r="RYZ4" s="23"/>
      <c r="RZA4" s="23"/>
      <c r="RZB4" s="23"/>
      <c r="RZC4" s="23"/>
      <c r="RZD4" s="23"/>
      <c r="RZE4" s="23"/>
      <c r="RZF4" s="23"/>
      <c r="RZG4" s="23"/>
      <c r="RZH4" s="23"/>
      <c r="RZI4" s="23"/>
      <c r="RZJ4" s="23"/>
      <c r="RZK4" s="23"/>
      <c r="RZL4" s="23"/>
      <c r="RZM4" s="23"/>
      <c r="RZN4" s="23"/>
      <c r="RZO4" s="23"/>
      <c r="RZP4" s="23"/>
      <c r="RZQ4" s="23"/>
      <c r="RZR4" s="23"/>
      <c r="RZS4" s="23"/>
      <c r="RZT4" s="23"/>
      <c r="RZU4" s="23"/>
      <c r="RZV4" s="23"/>
      <c r="RZW4" s="24"/>
      <c r="RZZ4" s="25"/>
      <c r="SAA4" s="26"/>
      <c r="SAC4" s="18"/>
      <c r="SAD4" s="19"/>
      <c r="SAE4" s="19"/>
      <c r="SAF4" s="19"/>
      <c r="SAG4" s="19"/>
      <c r="SAH4" s="19"/>
      <c r="SAI4" s="19"/>
      <c r="SAJ4" s="19"/>
      <c r="SAK4" s="19"/>
      <c r="SAL4" s="19"/>
      <c r="SAM4" s="19"/>
      <c r="SAN4" s="20"/>
      <c r="SAO4" s="19"/>
      <c r="SAP4" s="19"/>
      <c r="SAQ4" s="19"/>
      <c r="SAR4" s="21"/>
      <c r="SAS4" s="22"/>
      <c r="SAT4" s="21"/>
      <c r="SAU4" s="20"/>
      <c r="SAV4" s="23"/>
      <c r="SAW4" s="23"/>
      <c r="SAX4" s="23"/>
      <c r="SAY4" s="23"/>
      <c r="SAZ4" s="23"/>
      <c r="SBA4" s="23"/>
      <c r="SBB4" s="23"/>
      <c r="SBC4" s="23"/>
      <c r="SBD4" s="23"/>
      <c r="SBE4" s="23"/>
      <c r="SBF4" s="23"/>
      <c r="SBG4" s="23"/>
      <c r="SBH4" s="23"/>
      <c r="SBI4" s="23"/>
      <c r="SBJ4" s="23"/>
      <c r="SBK4" s="23"/>
      <c r="SBL4" s="23"/>
      <c r="SBM4" s="23"/>
      <c r="SBN4" s="23"/>
      <c r="SBO4" s="23"/>
      <c r="SBP4" s="23"/>
      <c r="SBQ4" s="23"/>
      <c r="SBR4" s="23"/>
      <c r="SBS4" s="23"/>
      <c r="SBT4" s="23"/>
      <c r="SBU4" s="23"/>
      <c r="SBV4" s="23"/>
      <c r="SBW4" s="23"/>
      <c r="SBX4" s="23"/>
      <c r="SBY4" s="23"/>
      <c r="SBZ4" s="23"/>
      <c r="SCA4" s="23"/>
      <c r="SCB4" s="23"/>
      <c r="SCC4" s="23"/>
      <c r="SCD4" s="23"/>
      <c r="SCE4" s="23"/>
      <c r="SCF4" s="24"/>
      <c r="SCI4" s="25"/>
      <c r="SCJ4" s="26"/>
      <c r="SCL4" s="18"/>
      <c r="SCM4" s="19"/>
      <c r="SCN4" s="19"/>
      <c r="SCO4" s="19"/>
      <c r="SCP4" s="19"/>
      <c r="SCQ4" s="19"/>
      <c r="SCR4" s="19"/>
      <c r="SCS4" s="19"/>
      <c r="SCT4" s="19"/>
      <c r="SCU4" s="19"/>
      <c r="SCV4" s="19"/>
      <c r="SCW4" s="20"/>
      <c r="SCX4" s="19"/>
      <c r="SCY4" s="19"/>
      <c r="SCZ4" s="19"/>
      <c r="SDA4" s="21"/>
      <c r="SDB4" s="22"/>
      <c r="SDC4" s="21"/>
      <c r="SDD4" s="20"/>
      <c r="SDE4" s="23"/>
      <c r="SDF4" s="23"/>
      <c r="SDG4" s="23"/>
      <c r="SDH4" s="23"/>
      <c r="SDI4" s="23"/>
      <c r="SDJ4" s="23"/>
      <c r="SDK4" s="23"/>
      <c r="SDL4" s="23"/>
      <c r="SDM4" s="23"/>
      <c r="SDN4" s="23"/>
      <c r="SDO4" s="23"/>
      <c r="SDP4" s="23"/>
      <c r="SDQ4" s="23"/>
      <c r="SDR4" s="23"/>
      <c r="SDS4" s="23"/>
      <c r="SDT4" s="23"/>
      <c r="SDU4" s="23"/>
      <c r="SDV4" s="23"/>
      <c r="SDW4" s="23"/>
      <c r="SDX4" s="23"/>
      <c r="SDY4" s="23"/>
      <c r="SDZ4" s="23"/>
      <c r="SEA4" s="23"/>
      <c r="SEB4" s="23"/>
      <c r="SEC4" s="23"/>
      <c r="SED4" s="23"/>
      <c r="SEE4" s="23"/>
      <c r="SEF4" s="23"/>
      <c r="SEG4" s="23"/>
      <c r="SEH4" s="23"/>
      <c r="SEI4" s="23"/>
      <c r="SEJ4" s="23"/>
      <c r="SEK4" s="23"/>
      <c r="SEL4" s="23"/>
      <c r="SEM4" s="23"/>
      <c r="SEN4" s="23"/>
      <c r="SEO4" s="24"/>
      <c r="SER4" s="25"/>
      <c r="SES4" s="26"/>
      <c r="SEU4" s="18"/>
      <c r="SEV4" s="19"/>
      <c r="SEW4" s="19"/>
      <c r="SEX4" s="19"/>
      <c r="SEY4" s="19"/>
      <c r="SEZ4" s="19"/>
      <c r="SFA4" s="19"/>
      <c r="SFB4" s="19"/>
      <c r="SFC4" s="19"/>
      <c r="SFD4" s="19"/>
      <c r="SFE4" s="19"/>
      <c r="SFF4" s="20"/>
      <c r="SFG4" s="19"/>
      <c r="SFH4" s="19"/>
      <c r="SFI4" s="19"/>
      <c r="SFJ4" s="21"/>
      <c r="SFK4" s="22"/>
      <c r="SFL4" s="21"/>
      <c r="SFM4" s="20"/>
      <c r="SFN4" s="23"/>
      <c r="SFO4" s="23"/>
      <c r="SFP4" s="23"/>
      <c r="SFQ4" s="23"/>
      <c r="SFR4" s="23"/>
      <c r="SFS4" s="23"/>
      <c r="SFT4" s="23"/>
      <c r="SFU4" s="23"/>
      <c r="SFV4" s="23"/>
      <c r="SFW4" s="23"/>
      <c r="SFX4" s="23"/>
      <c r="SFY4" s="23"/>
      <c r="SFZ4" s="23"/>
      <c r="SGA4" s="23"/>
      <c r="SGB4" s="23"/>
      <c r="SGC4" s="23"/>
      <c r="SGD4" s="23"/>
      <c r="SGE4" s="23"/>
      <c r="SGF4" s="23"/>
      <c r="SGG4" s="23"/>
      <c r="SGH4" s="23"/>
      <c r="SGI4" s="23"/>
      <c r="SGJ4" s="23"/>
      <c r="SGK4" s="23"/>
      <c r="SGL4" s="23"/>
      <c r="SGM4" s="23"/>
      <c r="SGN4" s="23"/>
      <c r="SGO4" s="23"/>
      <c r="SGP4" s="23"/>
      <c r="SGQ4" s="23"/>
      <c r="SGR4" s="23"/>
      <c r="SGS4" s="23"/>
      <c r="SGT4" s="23"/>
      <c r="SGU4" s="23"/>
      <c r="SGV4" s="23"/>
      <c r="SGW4" s="23"/>
      <c r="SGX4" s="24"/>
      <c r="SHA4" s="25"/>
      <c r="SHB4" s="26"/>
      <c r="SHD4" s="18"/>
      <c r="SHE4" s="19"/>
      <c r="SHF4" s="19"/>
      <c r="SHG4" s="19"/>
      <c r="SHH4" s="19"/>
      <c r="SHI4" s="19"/>
      <c r="SHJ4" s="19"/>
      <c r="SHK4" s="19"/>
      <c r="SHL4" s="19"/>
      <c r="SHM4" s="19"/>
      <c r="SHN4" s="19"/>
      <c r="SHO4" s="20"/>
      <c r="SHP4" s="19"/>
      <c r="SHQ4" s="19"/>
      <c r="SHR4" s="19"/>
      <c r="SHS4" s="21"/>
      <c r="SHT4" s="22"/>
      <c r="SHU4" s="21"/>
      <c r="SHV4" s="20"/>
      <c r="SHW4" s="23"/>
      <c r="SHX4" s="23"/>
      <c r="SHY4" s="23"/>
      <c r="SHZ4" s="23"/>
      <c r="SIA4" s="23"/>
      <c r="SIB4" s="23"/>
      <c r="SIC4" s="23"/>
      <c r="SID4" s="23"/>
      <c r="SIE4" s="23"/>
      <c r="SIF4" s="23"/>
      <c r="SIG4" s="23"/>
      <c r="SIH4" s="23"/>
      <c r="SII4" s="23"/>
      <c r="SIJ4" s="23"/>
      <c r="SIK4" s="23"/>
      <c r="SIL4" s="23"/>
      <c r="SIM4" s="23"/>
      <c r="SIN4" s="23"/>
      <c r="SIO4" s="23"/>
      <c r="SIP4" s="23"/>
      <c r="SIQ4" s="23"/>
      <c r="SIR4" s="23"/>
      <c r="SIS4" s="23"/>
      <c r="SIT4" s="23"/>
      <c r="SIU4" s="23"/>
      <c r="SIV4" s="23"/>
      <c r="SIW4" s="23"/>
      <c r="SIX4" s="23"/>
      <c r="SIY4" s="23"/>
      <c r="SIZ4" s="23"/>
      <c r="SJA4" s="23"/>
      <c r="SJB4" s="23"/>
      <c r="SJC4" s="23"/>
      <c r="SJD4" s="23"/>
      <c r="SJE4" s="23"/>
      <c r="SJF4" s="23"/>
      <c r="SJG4" s="24"/>
      <c r="SJJ4" s="25"/>
      <c r="SJK4" s="26"/>
      <c r="SJM4" s="18"/>
      <c r="SJN4" s="19"/>
      <c r="SJO4" s="19"/>
      <c r="SJP4" s="19"/>
      <c r="SJQ4" s="19"/>
      <c r="SJR4" s="19"/>
      <c r="SJS4" s="19"/>
      <c r="SJT4" s="19"/>
      <c r="SJU4" s="19"/>
      <c r="SJV4" s="19"/>
      <c r="SJW4" s="19"/>
      <c r="SJX4" s="20"/>
      <c r="SJY4" s="19"/>
      <c r="SJZ4" s="19"/>
      <c r="SKA4" s="19"/>
      <c r="SKB4" s="21"/>
      <c r="SKC4" s="22"/>
      <c r="SKD4" s="21"/>
      <c r="SKE4" s="20"/>
      <c r="SKF4" s="23"/>
      <c r="SKG4" s="23"/>
      <c r="SKH4" s="23"/>
      <c r="SKI4" s="23"/>
      <c r="SKJ4" s="23"/>
      <c r="SKK4" s="23"/>
      <c r="SKL4" s="23"/>
      <c r="SKM4" s="23"/>
      <c r="SKN4" s="23"/>
      <c r="SKO4" s="23"/>
      <c r="SKP4" s="23"/>
      <c r="SKQ4" s="23"/>
      <c r="SKR4" s="23"/>
      <c r="SKS4" s="23"/>
      <c r="SKT4" s="23"/>
      <c r="SKU4" s="23"/>
      <c r="SKV4" s="23"/>
      <c r="SKW4" s="23"/>
      <c r="SKX4" s="23"/>
      <c r="SKY4" s="23"/>
      <c r="SKZ4" s="23"/>
      <c r="SLA4" s="23"/>
      <c r="SLB4" s="23"/>
      <c r="SLC4" s="23"/>
      <c r="SLD4" s="23"/>
      <c r="SLE4" s="23"/>
      <c r="SLF4" s="23"/>
      <c r="SLG4" s="23"/>
      <c r="SLH4" s="23"/>
      <c r="SLI4" s="23"/>
      <c r="SLJ4" s="23"/>
      <c r="SLK4" s="23"/>
      <c r="SLL4" s="23"/>
      <c r="SLM4" s="23"/>
      <c r="SLN4" s="23"/>
      <c r="SLO4" s="23"/>
      <c r="SLP4" s="24"/>
      <c r="SLS4" s="25"/>
      <c r="SLT4" s="26"/>
      <c r="SLV4" s="18"/>
      <c r="SLW4" s="19"/>
      <c r="SLX4" s="19"/>
      <c r="SLY4" s="19"/>
      <c r="SLZ4" s="19"/>
      <c r="SMA4" s="19"/>
      <c r="SMB4" s="19"/>
      <c r="SMC4" s="19"/>
      <c r="SMD4" s="19"/>
      <c r="SME4" s="19"/>
      <c r="SMF4" s="19"/>
      <c r="SMG4" s="20"/>
      <c r="SMH4" s="19"/>
      <c r="SMI4" s="19"/>
      <c r="SMJ4" s="19"/>
      <c r="SMK4" s="21"/>
      <c r="SML4" s="22"/>
      <c r="SMM4" s="21"/>
      <c r="SMN4" s="20"/>
      <c r="SMO4" s="23"/>
      <c r="SMP4" s="23"/>
      <c r="SMQ4" s="23"/>
      <c r="SMR4" s="23"/>
      <c r="SMS4" s="23"/>
      <c r="SMT4" s="23"/>
      <c r="SMU4" s="23"/>
      <c r="SMV4" s="23"/>
      <c r="SMW4" s="23"/>
      <c r="SMX4" s="23"/>
      <c r="SMY4" s="23"/>
      <c r="SMZ4" s="23"/>
      <c r="SNA4" s="23"/>
      <c r="SNB4" s="23"/>
      <c r="SNC4" s="23"/>
      <c r="SND4" s="23"/>
      <c r="SNE4" s="23"/>
      <c r="SNF4" s="23"/>
      <c r="SNG4" s="23"/>
      <c r="SNH4" s="23"/>
      <c r="SNI4" s="23"/>
      <c r="SNJ4" s="23"/>
      <c r="SNK4" s="23"/>
      <c r="SNL4" s="23"/>
      <c r="SNM4" s="23"/>
      <c r="SNN4" s="23"/>
      <c r="SNO4" s="23"/>
      <c r="SNP4" s="23"/>
      <c r="SNQ4" s="23"/>
      <c r="SNR4" s="23"/>
      <c r="SNS4" s="23"/>
      <c r="SNT4" s="23"/>
      <c r="SNU4" s="23"/>
      <c r="SNV4" s="23"/>
      <c r="SNW4" s="23"/>
      <c r="SNX4" s="23"/>
      <c r="SNY4" s="24"/>
      <c r="SOB4" s="25"/>
      <c r="SOC4" s="26"/>
      <c r="SOE4" s="18"/>
      <c r="SOF4" s="19"/>
      <c r="SOG4" s="19"/>
      <c r="SOH4" s="19"/>
      <c r="SOI4" s="19"/>
      <c r="SOJ4" s="19"/>
      <c r="SOK4" s="19"/>
      <c r="SOL4" s="19"/>
      <c r="SOM4" s="19"/>
      <c r="SON4" s="19"/>
      <c r="SOO4" s="19"/>
      <c r="SOP4" s="20"/>
      <c r="SOQ4" s="19"/>
      <c r="SOR4" s="19"/>
      <c r="SOS4" s="19"/>
      <c r="SOT4" s="21"/>
      <c r="SOU4" s="22"/>
      <c r="SOV4" s="21"/>
      <c r="SOW4" s="20"/>
      <c r="SOX4" s="23"/>
      <c r="SOY4" s="23"/>
      <c r="SOZ4" s="23"/>
      <c r="SPA4" s="23"/>
      <c r="SPB4" s="23"/>
      <c r="SPC4" s="23"/>
      <c r="SPD4" s="23"/>
      <c r="SPE4" s="23"/>
      <c r="SPF4" s="23"/>
      <c r="SPG4" s="23"/>
      <c r="SPH4" s="23"/>
      <c r="SPI4" s="23"/>
      <c r="SPJ4" s="23"/>
      <c r="SPK4" s="23"/>
      <c r="SPL4" s="23"/>
      <c r="SPM4" s="23"/>
      <c r="SPN4" s="23"/>
      <c r="SPO4" s="23"/>
      <c r="SPP4" s="23"/>
      <c r="SPQ4" s="23"/>
      <c r="SPR4" s="23"/>
      <c r="SPS4" s="23"/>
      <c r="SPT4" s="23"/>
      <c r="SPU4" s="23"/>
      <c r="SPV4" s="23"/>
      <c r="SPW4" s="23"/>
      <c r="SPX4" s="23"/>
      <c r="SPY4" s="23"/>
      <c r="SPZ4" s="23"/>
      <c r="SQA4" s="23"/>
      <c r="SQB4" s="23"/>
      <c r="SQC4" s="23"/>
      <c r="SQD4" s="23"/>
      <c r="SQE4" s="23"/>
      <c r="SQF4" s="23"/>
      <c r="SQG4" s="23"/>
      <c r="SQH4" s="24"/>
      <c r="SQK4" s="25"/>
      <c r="SQL4" s="26"/>
      <c r="SQN4" s="18"/>
      <c r="SQO4" s="19"/>
      <c r="SQP4" s="19"/>
      <c r="SQQ4" s="19"/>
      <c r="SQR4" s="19"/>
      <c r="SQS4" s="19"/>
      <c r="SQT4" s="19"/>
      <c r="SQU4" s="19"/>
      <c r="SQV4" s="19"/>
      <c r="SQW4" s="19"/>
      <c r="SQX4" s="19"/>
      <c r="SQY4" s="20"/>
      <c r="SQZ4" s="19"/>
      <c r="SRA4" s="19"/>
      <c r="SRB4" s="19"/>
      <c r="SRC4" s="21"/>
      <c r="SRD4" s="22"/>
      <c r="SRE4" s="21"/>
      <c r="SRF4" s="20"/>
      <c r="SRG4" s="23"/>
      <c r="SRH4" s="23"/>
      <c r="SRI4" s="23"/>
      <c r="SRJ4" s="23"/>
      <c r="SRK4" s="23"/>
      <c r="SRL4" s="23"/>
      <c r="SRM4" s="23"/>
      <c r="SRN4" s="23"/>
      <c r="SRO4" s="23"/>
      <c r="SRP4" s="23"/>
      <c r="SRQ4" s="23"/>
      <c r="SRR4" s="23"/>
      <c r="SRS4" s="23"/>
      <c r="SRT4" s="23"/>
      <c r="SRU4" s="23"/>
      <c r="SRV4" s="23"/>
      <c r="SRW4" s="23"/>
      <c r="SRX4" s="23"/>
      <c r="SRY4" s="23"/>
      <c r="SRZ4" s="23"/>
      <c r="SSA4" s="23"/>
      <c r="SSB4" s="23"/>
      <c r="SSC4" s="23"/>
      <c r="SSD4" s="23"/>
      <c r="SSE4" s="23"/>
      <c r="SSF4" s="23"/>
      <c r="SSG4" s="23"/>
      <c r="SSH4" s="23"/>
      <c r="SSI4" s="23"/>
      <c r="SSJ4" s="23"/>
      <c r="SSK4" s="23"/>
      <c r="SSL4" s="23"/>
      <c r="SSM4" s="23"/>
      <c r="SSN4" s="23"/>
      <c r="SSO4" s="23"/>
      <c r="SSP4" s="23"/>
      <c r="SSQ4" s="24"/>
      <c r="SST4" s="25"/>
      <c r="SSU4" s="26"/>
      <c r="SSW4" s="18"/>
      <c r="SSX4" s="19"/>
      <c r="SSY4" s="19"/>
      <c r="SSZ4" s="19"/>
      <c r="STA4" s="19"/>
      <c r="STB4" s="19"/>
      <c r="STC4" s="19"/>
      <c r="STD4" s="19"/>
      <c r="STE4" s="19"/>
      <c r="STF4" s="19"/>
      <c r="STG4" s="19"/>
      <c r="STH4" s="20"/>
      <c r="STI4" s="19"/>
      <c r="STJ4" s="19"/>
      <c r="STK4" s="19"/>
      <c r="STL4" s="21"/>
      <c r="STM4" s="22"/>
      <c r="STN4" s="21"/>
      <c r="STO4" s="20"/>
      <c r="STP4" s="23"/>
      <c r="STQ4" s="23"/>
      <c r="STR4" s="23"/>
      <c r="STS4" s="23"/>
      <c r="STT4" s="23"/>
      <c r="STU4" s="23"/>
      <c r="STV4" s="23"/>
      <c r="STW4" s="23"/>
      <c r="STX4" s="23"/>
      <c r="STY4" s="23"/>
      <c r="STZ4" s="23"/>
      <c r="SUA4" s="23"/>
      <c r="SUB4" s="23"/>
      <c r="SUC4" s="23"/>
      <c r="SUD4" s="23"/>
      <c r="SUE4" s="23"/>
      <c r="SUF4" s="23"/>
      <c r="SUG4" s="23"/>
      <c r="SUH4" s="23"/>
      <c r="SUI4" s="23"/>
      <c r="SUJ4" s="23"/>
      <c r="SUK4" s="23"/>
      <c r="SUL4" s="23"/>
      <c r="SUM4" s="23"/>
      <c r="SUN4" s="23"/>
      <c r="SUO4" s="23"/>
      <c r="SUP4" s="23"/>
      <c r="SUQ4" s="23"/>
      <c r="SUR4" s="23"/>
      <c r="SUS4" s="23"/>
      <c r="SUT4" s="23"/>
      <c r="SUU4" s="23"/>
      <c r="SUV4" s="23"/>
      <c r="SUW4" s="23"/>
      <c r="SUX4" s="23"/>
      <c r="SUY4" s="23"/>
      <c r="SUZ4" s="24"/>
      <c r="SVC4" s="25"/>
      <c r="SVD4" s="26"/>
      <c r="SVF4" s="18"/>
      <c r="SVG4" s="19"/>
      <c r="SVH4" s="19"/>
      <c r="SVI4" s="19"/>
      <c r="SVJ4" s="19"/>
      <c r="SVK4" s="19"/>
      <c r="SVL4" s="19"/>
      <c r="SVM4" s="19"/>
      <c r="SVN4" s="19"/>
      <c r="SVO4" s="19"/>
      <c r="SVP4" s="19"/>
      <c r="SVQ4" s="20"/>
      <c r="SVR4" s="19"/>
      <c r="SVS4" s="19"/>
      <c r="SVT4" s="19"/>
      <c r="SVU4" s="21"/>
      <c r="SVV4" s="22"/>
      <c r="SVW4" s="21"/>
      <c r="SVX4" s="20"/>
      <c r="SVY4" s="23"/>
      <c r="SVZ4" s="23"/>
      <c r="SWA4" s="23"/>
      <c r="SWB4" s="23"/>
      <c r="SWC4" s="23"/>
      <c r="SWD4" s="23"/>
      <c r="SWE4" s="23"/>
      <c r="SWF4" s="23"/>
      <c r="SWG4" s="23"/>
      <c r="SWH4" s="23"/>
      <c r="SWI4" s="23"/>
      <c r="SWJ4" s="23"/>
      <c r="SWK4" s="23"/>
      <c r="SWL4" s="23"/>
      <c r="SWM4" s="23"/>
      <c r="SWN4" s="23"/>
      <c r="SWO4" s="23"/>
      <c r="SWP4" s="23"/>
      <c r="SWQ4" s="23"/>
      <c r="SWR4" s="23"/>
      <c r="SWS4" s="23"/>
      <c r="SWT4" s="23"/>
      <c r="SWU4" s="23"/>
      <c r="SWV4" s="23"/>
      <c r="SWW4" s="23"/>
      <c r="SWX4" s="23"/>
      <c r="SWY4" s="23"/>
      <c r="SWZ4" s="23"/>
      <c r="SXA4" s="23"/>
      <c r="SXB4" s="23"/>
      <c r="SXC4" s="23"/>
      <c r="SXD4" s="23"/>
      <c r="SXE4" s="23"/>
      <c r="SXF4" s="23"/>
      <c r="SXG4" s="23"/>
      <c r="SXH4" s="23"/>
      <c r="SXI4" s="24"/>
      <c r="SXL4" s="25"/>
      <c r="SXM4" s="26"/>
      <c r="SXO4" s="18"/>
      <c r="SXP4" s="19"/>
      <c r="SXQ4" s="19"/>
      <c r="SXR4" s="19"/>
      <c r="SXS4" s="19"/>
      <c r="SXT4" s="19"/>
      <c r="SXU4" s="19"/>
      <c r="SXV4" s="19"/>
      <c r="SXW4" s="19"/>
      <c r="SXX4" s="19"/>
      <c r="SXY4" s="19"/>
      <c r="SXZ4" s="20"/>
      <c r="SYA4" s="19"/>
      <c r="SYB4" s="19"/>
      <c r="SYC4" s="19"/>
      <c r="SYD4" s="21"/>
      <c r="SYE4" s="22"/>
      <c r="SYF4" s="21"/>
      <c r="SYG4" s="20"/>
      <c r="SYH4" s="23"/>
      <c r="SYI4" s="23"/>
      <c r="SYJ4" s="23"/>
      <c r="SYK4" s="23"/>
      <c r="SYL4" s="23"/>
      <c r="SYM4" s="23"/>
      <c r="SYN4" s="23"/>
      <c r="SYO4" s="23"/>
      <c r="SYP4" s="23"/>
      <c r="SYQ4" s="23"/>
      <c r="SYR4" s="23"/>
      <c r="SYS4" s="23"/>
      <c r="SYT4" s="23"/>
      <c r="SYU4" s="23"/>
      <c r="SYV4" s="23"/>
      <c r="SYW4" s="23"/>
      <c r="SYX4" s="23"/>
      <c r="SYY4" s="23"/>
      <c r="SYZ4" s="23"/>
      <c r="SZA4" s="23"/>
      <c r="SZB4" s="23"/>
      <c r="SZC4" s="23"/>
      <c r="SZD4" s="23"/>
      <c r="SZE4" s="23"/>
      <c r="SZF4" s="23"/>
      <c r="SZG4" s="23"/>
      <c r="SZH4" s="23"/>
      <c r="SZI4" s="23"/>
      <c r="SZJ4" s="23"/>
      <c r="SZK4" s="23"/>
      <c r="SZL4" s="23"/>
      <c r="SZM4" s="23"/>
      <c r="SZN4" s="23"/>
      <c r="SZO4" s="23"/>
      <c r="SZP4" s="23"/>
      <c r="SZQ4" s="23"/>
      <c r="SZR4" s="24"/>
      <c r="SZU4" s="25"/>
      <c r="SZV4" s="26"/>
      <c r="SZX4" s="18"/>
      <c r="SZY4" s="19"/>
      <c r="SZZ4" s="19"/>
      <c r="TAA4" s="19"/>
      <c r="TAB4" s="19"/>
      <c r="TAC4" s="19"/>
      <c r="TAD4" s="19"/>
      <c r="TAE4" s="19"/>
      <c r="TAF4" s="19"/>
      <c r="TAG4" s="19"/>
      <c r="TAH4" s="19"/>
      <c r="TAI4" s="20"/>
      <c r="TAJ4" s="19"/>
      <c r="TAK4" s="19"/>
      <c r="TAL4" s="19"/>
      <c r="TAM4" s="21"/>
      <c r="TAN4" s="22"/>
      <c r="TAO4" s="21"/>
      <c r="TAP4" s="20"/>
      <c r="TAQ4" s="23"/>
      <c r="TAR4" s="23"/>
      <c r="TAS4" s="23"/>
      <c r="TAT4" s="23"/>
      <c r="TAU4" s="23"/>
      <c r="TAV4" s="23"/>
      <c r="TAW4" s="23"/>
      <c r="TAX4" s="23"/>
      <c r="TAY4" s="23"/>
      <c r="TAZ4" s="23"/>
      <c r="TBA4" s="23"/>
      <c r="TBB4" s="23"/>
      <c r="TBC4" s="23"/>
      <c r="TBD4" s="23"/>
      <c r="TBE4" s="23"/>
      <c r="TBF4" s="23"/>
      <c r="TBG4" s="23"/>
      <c r="TBH4" s="23"/>
      <c r="TBI4" s="23"/>
      <c r="TBJ4" s="23"/>
      <c r="TBK4" s="23"/>
      <c r="TBL4" s="23"/>
      <c r="TBM4" s="23"/>
      <c r="TBN4" s="23"/>
      <c r="TBO4" s="23"/>
      <c r="TBP4" s="23"/>
      <c r="TBQ4" s="23"/>
      <c r="TBR4" s="23"/>
      <c r="TBS4" s="23"/>
      <c r="TBT4" s="23"/>
      <c r="TBU4" s="23"/>
      <c r="TBV4" s="23"/>
      <c r="TBW4" s="23"/>
      <c r="TBX4" s="23"/>
      <c r="TBY4" s="23"/>
      <c r="TBZ4" s="23"/>
      <c r="TCA4" s="24"/>
      <c r="TCD4" s="25"/>
      <c r="TCE4" s="26"/>
      <c r="TCG4" s="18"/>
      <c r="TCH4" s="19"/>
      <c r="TCI4" s="19"/>
      <c r="TCJ4" s="19"/>
      <c r="TCK4" s="19"/>
      <c r="TCL4" s="19"/>
      <c r="TCM4" s="19"/>
      <c r="TCN4" s="19"/>
      <c r="TCO4" s="19"/>
      <c r="TCP4" s="19"/>
      <c r="TCQ4" s="19"/>
      <c r="TCR4" s="20"/>
      <c r="TCS4" s="19"/>
      <c r="TCT4" s="19"/>
      <c r="TCU4" s="19"/>
      <c r="TCV4" s="21"/>
      <c r="TCW4" s="22"/>
      <c r="TCX4" s="21"/>
      <c r="TCY4" s="20"/>
      <c r="TCZ4" s="23"/>
      <c r="TDA4" s="23"/>
      <c r="TDB4" s="23"/>
      <c r="TDC4" s="23"/>
      <c r="TDD4" s="23"/>
      <c r="TDE4" s="23"/>
      <c r="TDF4" s="23"/>
      <c r="TDG4" s="23"/>
      <c r="TDH4" s="23"/>
      <c r="TDI4" s="23"/>
      <c r="TDJ4" s="23"/>
      <c r="TDK4" s="23"/>
      <c r="TDL4" s="23"/>
      <c r="TDM4" s="23"/>
      <c r="TDN4" s="23"/>
      <c r="TDO4" s="23"/>
      <c r="TDP4" s="23"/>
      <c r="TDQ4" s="23"/>
      <c r="TDR4" s="23"/>
      <c r="TDS4" s="23"/>
      <c r="TDT4" s="23"/>
      <c r="TDU4" s="23"/>
      <c r="TDV4" s="23"/>
      <c r="TDW4" s="23"/>
      <c r="TDX4" s="23"/>
      <c r="TDY4" s="23"/>
      <c r="TDZ4" s="23"/>
      <c r="TEA4" s="23"/>
      <c r="TEB4" s="23"/>
      <c r="TEC4" s="23"/>
      <c r="TED4" s="23"/>
      <c r="TEE4" s="23"/>
      <c r="TEF4" s="23"/>
      <c r="TEG4" s="23"/>
      <c r="TEH4" s="23"/>
      <c r="TEI4" s="23"/>
      <c r="TEJ4" s="24"/>
      <c r="TEM4" s="25"/>
      <c r="TEN4" s="26"/>
      <c r="TEP4" s="18"/>
      <c r="TEQ4" s="19"/>
      <c r="TER4" s="19"/>
      <c r="TES4" s="19"/>
      <c r="TET4" s="19"/>
      <c r="TEU4" s="19"/>
      <c r="TEV4" s="19"/>
      <c r="TEW4" s="19"/>
      <c r="TEX4" s="19"/>
      <c r="TEY4" s="19"/>
      <c r="TEZ4" s="19"/>
      <c r="TFA4" s="20"/>
      <c r="TFB4" s="19"/>
      <c r="TFC4" s="19"/>
      <c r="TFD4" s="19"/>
      <c r="TFE4" s="21"/>
      <c r="TFF4" s="22"/>
      <c r="TFG4" s="21"/>
      <c r="TFH4" s="20"/>
      <c r="TFI4" s="23"/>
      <c r="TFJ4" s="23"/>
      <c r="TFK4" s="23"/>
      <c r="TFL4" s="23"/>
      <c r="TFM4" s="23"/>
      <c r="TFN4" s="23"/>
      <c r="TFO4" s="23"/>
      <c r="TFP4" s="23"/>
      <c r="TFQ4" s="23"/>
      <c r="TFR4" s="23"/>
      <c r="TFS4" s="23"/>
      <c r="TFT4" s="23"/>
      <c r="TFU4" s="23"/>
      <c r="TFV4" s="23"/>
      <c r="TFW4" s="23"/>
      <c r="TFX4" s="23"/>
      <c r="TFY4" s="23"/>
      <c r="TFZ4" s="23"/>
      <c r="TGA4" s="23"/>
      <c r="TGB4" s="23"/>
      <c r="TGC4" s="23"/>
      <c r="TGD4" s="23"/>
      <c r="TGE4" s="23"/>
      <c r="TGF4" s="23"/>
      <c r="TGG4" s="23"/>
      <c r="TGH4" s="23"/>
      <c r="TGI4" s="23"/>
      <c r="TGJ4" s="23"/>
      <c r="TGK4" s="23"/>
      <c r="TGL4" s="23"/>
      <c r="TGM4" s="23"/>
      <c r="TGN4" s="23"/>
      <c r="TGO4" s="23"/>
      <c r="TGP4" s="23"/>
      <c r="TGQ4" s="23"/>
      <c r="TGR4" s="23"/>
      <c r="TGS4" s="24"/>
      <c r="TGV4" s="25"/>
      <c r="TGW4" s="26"/>
      <c r="TGY4" s="18"/>
      <c r="TGZ4" s="19"/>
      <c r="THA4" s="19"/>
      <c r="THB4" s="19"/>
      <c r="THC4" s="19"/>
      <c r="THD4" s="19"/>
      <c r="THE4" s="19"/>
      <c r="THF4" s="19"/>
      <c r="THG4" s="19"/>
      <c r="THH4" s="19"/>
      <c r="THI4" s="19"/>
      <c r="THJ4" s="20"/>
      <c r="THK4" s="19"/>
      <c r="THL4" s="19"/>
      <c r="THM4" s="19"/>
      <c r="THN4" s="21"/>
      <c r="THO4" s="22"/>
      <c r="THP4" s="21"/>
      <c r="THQ4" s="20"/>
      <c r="THR4" s="23"/>
      <c r="THS4" s="23"/>
      <c r="THT4" s="23"/>
      <c r="THU4" s="23"/>
      <c r="THV4" s="23"/>
      <c r="THW4" s="23"/>
      <c r="THX4" s="23"/>
      <c r="THY4" s="23"/>
      <c r="THZ4" s="23"/>
      <c r="TIA4" s="23"/>
      <c r="TIB4" s="23"/>
      <c r="TIC4" s="23"/>
      <c r="TID4" s="23"/>
      <c r="TIE4" s="23"/>
      <c r="TIF4" s="23"/>
      <c r="TIG4" s="23"/>
      <c r="TIH4" s="23"/>
      <c r="TII4" s="23"/>
      <c r="TIJ4" s="23"/>
      <c r="TIK4" s="23"/>
      <c r="TIL4" s="23"/>
      <c r="TIM4" s="23"/>
      <c r="TIN4" s="23"/>
      <c r="TIO4" s="23"/>
      <c r="TIP4" s="23"/>
      <c r="TIQ4" s="23"/>
      <c r="TIR4" s="23"/>
      <c r="TIS4" s="23"/>
      <c r="TIT4" s="23"/>
      <c r="TIU4" s="23"/>
      <c r="TIV4" s="23"/>
      <c r="TIW4" s="23"/>
      <c r="TIX4" s="23"/>
      <c r="TIY4" s="23"/>
      <c r="TIZ4" s="23"/>
      <c r="TJA4" s="23"/>
      <c r="TJB4" s="24"/>
      <c r="TJE4" s="25"/>
      <c r="TJF4" s="26"/>
      <c r="TJH4" s="18"/>
      <c r="TJI4" s="19"/>
      <c r="TJJ4" s="19"/>
      <c r="TJK4" s="19"/>
      <c r="TJL4" s="19"/>
      <c r="TJM4" s="19"/>
      <c r="TJN4" s="19"/>
      <c r="TJO4" s="19"/>
      <c r="TJP4" s="19"/>
      <c r="TJQ4" s="19"/>
      <c r="TJR4" s="19"/>
      <c r="TJS4" s="20"/>
      <c r="TJT4" s="19"/>
      <c r="TJU4" s="19"/>
      <c r="TJV4" s="19"/>
      <c r="TJW4" s="21"/>
      <c r="TJX4" s="22"/>
      <c r="TJY4" s="21"/>
      <c r="TJZ4" s="20"/>
      <c r="TKA4" s="23"/>
      <c r="TKB4" s="23"/>
      <c r="TKC4" s="23"/>
      <c r="TKD4" s="23"/>
      <c r="TKE4" s="23"/>
      <c r="TKF4" s="23"/>
      <c r="TKG4" s="23"/>
      <c r="TKH4" s="23"/>
      <c r="TKI4" s="23"/>
      <c r="TKJ4" s="23"/>
      <c r="TKK4" s="23"/>
      <c r="TKL4" s="23"/>
      <c r="TKM4" s="23"/>
      <c r="TKN4" s="23"/>
      <c r="TKO4" s="23"/>
      <c r="TKP4" s="23"/>
      <c r="TKQ4" s="23"/>
      <c r="TKR4" s="23"/>
      <c r="TKS4" s="23"/>
      <c r="TKT4" s="23"/>
      <c r="TKU4" s="23"/>
      <c r="TKV4" s="23"/>
      <c r="TKW4" s="23"/>
      <c r="TKX4" s="23"/>
      <c r="TKY4" s="23"/>
      <c r="TKZ4" s="23"/>
      <c r="TLA4" s="23"/>
      <c r="TLB4" s="23"/>
      <c r="TLC4" s="23"/>
      <c r="TLD4" s="23"/>
      <c r="TLE4" s="23"/>
      <c r="TLF4" s="23"/>
      <c r="TLG4" s="23"/>
      <c r="TLH4" s="23"/>
      <c r="TLI4" s="23"/>
      <c r="TLJ4" s="23"/>
      <c r="TLK4" s="24"/>
      <c r="TLN4" s="25"/>
      <c r="TLO4" s="26"/>
      <c r="TLQ4" s="18"/>
      <c r="TLR4" s="19"/>
      <c r="TLS4" s="19"/>
      <c r="TLT4" s="19"/>
      <c r="TLU4" s="19"/>
      <c r="TLV4" s="19"/>
      <c r="TLW4" s="19"/>
      <c r="TLX4" s="19"/>
      <c r="TLY4" s="19"/>
      <c r="TLZ4" s="19"/>
      <c r="TMA4" s="19"/>
      <c r="TMB4" s="20"/>
      <c r="TMC4" s="19"/>
      <c r="TMD4" s="19"/>
      <c r="TME4" s="19"/>
      <c r="TMF4" s="21"/>
      <c r="TMG4" s="22"/>
      <c r="TMH4" s="21"/>
      <c r="TMI4" s="20"/>
      <c r="TMJ4" s="23"/>
      <c r="TMK4" s="23"/>
      <c r="TML4" s="23"/>
      <c r="TMM4" s="23"/>
      <c r="TMN4" s="23"/>
      <c r="TMO4" s="23"/>
      <c r="TMP4" s="23"/>
      <c r="TMQ4" s="23"/>
      <c r="TMR4" s="23"/>
      <c r="TMS4" s="23"/>
      <c r="TMT4" s="23"/>
      <c r="TMU4" s="23"/>
      <c r="TMV4" s="23"/>
      <c r="TMW4" s="23"/>
      <c r="TMX4" s="23"/>
      <c r="TMY4" s="23"/>
      <c r="TMZ4" s="23"/>
      <c r="TNA4" s="23"/>
      <c r="TNB4" s="23"/>
      <c r="TNC4" s="23"/>
      <c r="TND4" s="23"/>
      <c r="TNE4" s="23"/>
      <c r="TNF4" s="23"/>
      <c r="TNG4" s="23"/>
      <c r="TNH4" s="23"/>
      <c r="TNI4" s="23"/>
      <c r="TNJ4" s="23"/>
      <c r="TNK4" s="23"/>
      <c r="TNL4" s="23"/>
      <c r="TNM4" s="23"/>
      <c r="TNN4" s="23"/>
      <c r="TNO4" s="23"/>
      <c r="TNP4" s="23"/>
      <c r="TNQ4" s="23"/>
      <c r="TNR4" s="23"/>
      <c r="TNS4" s="23"/>
      <c r="TNT4" s="24"/>
      <c r="TNW4" s="25"/>
      <c r="TNX4" s="26"/>
      <c r="TNZ4" s="18"/>
      <c r="TOA4" s="19"/>
      <c r="TOB4" s="19"/>
      <c r="TOC4" s="19"/>
      <c r="TOD4" s="19"/>
      <c r="TOE4" s="19"/>
      <c r="TOF4" s="19"/>
      <c r="TOG4" s="19"/>
      <c r="TOH4" s="19"/>
      <c r="TOI4" s="19"/>
      <c r="TOJ4" s="19"/>
      <c r="TOK4" s="20"/>
      <c r="TOL4" s="19"/>
      <c r="TOM4" s="19"/>
      <c r="TON4" s="19"/>
      <c r="TOO4" s="21"/>
      <c r="TOP4" s="22"/>
      <c r="TOQ4" s="21"/>
      <c r="TOR4" s="20"/>
      <c r="TOS4" s="23"/>
      <c r="TOT4" s="23"/>
      <c r="TOU4" s="23"/>
      <c r="TOV4" s="23"/>
      <c r="TOW4" s="23"/>
      <c r="TOX4" s="23"/>
      <c r="TOY4" s="23"/>
      <c r="TOZ4" s="23"/>
      <c r="TPA4" s="23"/>
      <c r="TPB4" s="23"/>
      <c r="TPC4" s="23"/>
      <c r="TPD4" s="23"/>
      <c r="TPE4" s="23"/>
      <c r="TPF4" s="23"/>
      <c r="TPG4" s="23"/>
      <c r="TPH4" s="23"/>
      <c r="TPI4" s="23"/>
      <c r="TPJ4" s="23"/>
      <c r="TPK4" s="23"/>
      <c r="TPL4" s="23"/>
      <c r="TPM4" s="23"/>
      <c r="TPN4" s="23"/>
      <c r="TPO4" s="23"/>
      <c r="TPP4" s="23"/>
      <c r="TPQ4" s="23"/>
      <c r="TPR4" s="23"/>
      <c r="TPS4" s="23"/>
      <c r="TPT4" s="23"/>
      <c r="TPU4" s="23"/>
      <c r="TPV4" s="23"/>
      <c r="TPW4" s="23"/>
      <c r="TPX4" s="23"/>
      <c r="TPY4" s="23"/>
      <c r="TPZ4" s="23"/>
      <c r="TQA4" s="23"/>
      <c r="TQB4" s="23"/>
      <c r="TQC4" s="24"/>
      <c r="TQF4" s="25"/>
      <c r="TQG4" s="26"/>
      <c r="TQI4" s="18"/>
      <c r="TQJ4" s="19"/>
      <c r="TQK4" s="19"/>
      <c r="TQL4" s="19"/>
      <c r="TQM4" s="19"/>
      <c r="TQN4" s="19"/>
      <c r="TQO4" s="19"/>
      <c r="TQP4" s="19"/>
      <c r="TQQ4" s="19"/>
      <c r="TQR4" s="19"/>
      <c r="TQS4" s="19"/>
      <c r="TQT4" s="20"/>
      <c r="TQU4" s="19"/>
      <c r="TQV4" s="19"/>
      <c r="TQW4" s="19"/>
      <c r="TQX4" s="21"/>
      <c r="TQY4" s="22"/>
      <c r="TQZ4" s="21"/>
      <c r="TRA4" s="20"/>
      <c r="TRB4" s="23"/>
      <c r="TRC4" s="23"/>
      <c r="TRD4" s="23"/>
      <c r="TRE4" s="23"/>
      <c r="TRF4" s="23"/>
      <c r="TRG4" s="23"/>
      <c r="TRH4" s="23"/>
      <c r="TRI4" s="23"/>
      <c r="TRJ4" s="23"/>
      <c r="TRK4" s="23"/>
      <c r="TRL4" s="23"/>
      <c r="TRM4" s="23"/>
      <c r="TRN4" s="23"/>
      <c r="TRO4" s="23"/>
      <c r="TRP4" s="23"/>
      <c r="TRQ4" s="23"/>
      <c r="TRR4" s="23"/>
      <c r="TRS4" s="23"/>
      <c r="TRT4" s="23"/>
      <c r="TRU4" s="23"/>
      <c r="TRV4" s="23"/>
      <c r="TRW4" s="23"/>
      <c r="TRX4" s="23"/>
      <c r="TRY4" s="23"/>
      <c r="TRZ4" s="23"/>
      <c r="TSA4" s="23"/>
      <c r="TSB4" s="23"/>
      <c r="TSC4" s="23"/>
      <c r="TSD4" s="23"/>
      <c r="TSE4" s="23"/>
      <c r="TSF4" s="23"/>
      <c r="TSG4" s="23"/>
      <c r="TSH4" s="23"/>
      <c r="TSI4" s="23"/>
      <c r="TSJ4" s="23"/>
      <c r="TSK4" s="23"/>
      <c r="TSL4" s="24"/>
      <c r="TSO4" s="25"/>
      <c r="TSP4" s="26"/>
      <c r="TSR4" s="18"/>
      <c r="TSS4" s="19"/>
      <c r="TST4" s="19"/>
      <c r="TSU4" s="19"/>
      <c r="TSV4" s="19"/>
      <c r="TSW4" s="19"/>
      <c r="TSX4" s="19"/>
      <c r="TSY4" s="19"/>
      <c r="TSZ4" s="19"/>
      <c r="TTA4" s="19"/>
      <c r="TTB4" s="19"/>
      <c r="TTC4" s="20"/>
      <c r="TTD4" s="19"/>
      <c r="TTE4" s="19"/>
      <c r="TTF4" s="19"/>
      <c r="TTG4" s="21"/>
      <c r="TTH4" s="22"/>
      <c r="TTI4" s="21"/>
      <c r="TTJ4" s="20"/>
      <c r="TTK4" s="23"/>
      <c r="TTL4" s="23"/>
      <c r="TTM4" s="23"/>
      <c r="TTN4" s="23"/>
      <c r="TTO4" s="23"/>
      <c r="TTP4" s="23"/>
      <c r="TTQ4" s="23"/>
      <c r="TTR4" s="23"/>
      <c r="TTS4" s="23"/>
      <c r="TTT4" s="23"/>
      <c r="TTU4" s="23"/>
      <c r="TTV4" s="23"/>
      <c r="TTW4" s="23"/>
      <c r="TTX4" s="23"/>
      <c r="TTY4" s="23"/>
      <c r="TTZ4" s="23"/>
      <c r="TUA4" s="23"/>
      <c r="TUB4" s="23"/>
      <c r="TUC4" s="23"/>
      <c r="TUD4" s="23"/>
      <c r="TUE4" s="23"/>
      <c r="TUF4" s="23"/>
      <c r="TUG4" s="23"/>
      <c r="TUH4" s="23"/>
      <c r="TUI4" s="23"/>
      <c r="TUJ4" s="23"/>
      <c r="TUK4" s="23"/>
      <c r="TUL4" s="23"/>
      <c r="TUM4" s="23"/>
      <c r="TUN4" s="23"/>
      <c r="TUO4" s="23"/>
      <c r="TUP4" s="23"/>
      <c r="TUQ4" s="23"/>
      <c r="TUR4" s="23"/>
      <c r="TUS4" s="23"/>
      <c r="TUT4" s="23"/>
      <c r="TUU4" s="24"/>
      <c r="TUX4" s="25"/>
      <c r="TUY4" s="26"/>
      <c r="TVA4" s="18"/>
      <c r="TVB4" s="19"/>
      <c r="TVC4" s="19"/>
      <c r="TVD4" s="19"/>
      <c r="TVE4" s="19"/>
      <c r="TVF4" s="19"/>
      <c r="TVG4" s="19"/>
      <c r="TVH4" s="19"/>
      <c r="TVI4" s="19"/>
      <c r="TVJ4" s="19"/>
      <c r="TVK4" s="19"/>
      <c r="TVL4" s="20"/>
      <c r="TVM4" s="19"/>
      <c r="TVN4" s="19"/>
      <c r="TVO4" s="19"/>
      <c r="TVP4" s="21"/>
      <c r="TVQ4" s="22"/>
      <c r="TVR4" s="21"/>
      <c r="TVS4" s="20"/>
      <c r="TVT4" s="23"/>
      <c r="TVU4" s="23"/>
      <c r="TVV4" s="23"/>
      <c r="TVW4" s="23"/>
      <c r="TVX4" s="23"/>
      <c r="TVY4" s="23"/>
      <c r="TVZ4" s="23"/>
      <c r="TWA4" s="23"/>
      <c r="TWB4" s="23"/>
      <c r="TWC4" s="23"/>
      <c r="TWD4" s="23"/>
      <c r="TWE4" s="23"/>
      <c r="TWF4" s="23"/>
      <c r="TWG4" s="23"/>
      <c r="TWH4" s="23"/>
      <c r="TWI4" s="23"/>
      <c r="TWJ4" s="23"/>
      <c r="TWK4" s="23"/>
      <c r="TWL4" s="23"/>
      <c r="TWM4" s="23"/>
      <c r="TWN4" s="23"/>
      <c r="TWO4" s="23"/>
      <c r="TWP4" s="23"/>
      <c r="TWQ4" s="23"/>
      <c r="TWR4" s="23"/>
      <c r="TWS4" s="23"/>
      <c r="TWT4" s="23"/>
      <c r="TWU4" s="23"/>
      <c r="TWV4" s="23"/>
      <c r="TWW4" s="23"/>
      <c r="TWX4" s="23"/>
      <c r="TWY4" s="23"/>
      <c r="TWZ4" s="23"/>
      <c r="TXA4" s="23"/>
      <c r="TXB4" s="23"/>
      <c r="TXC4" s="23"/>
      <c r="TXD4" s="24"/>
      <c r="TXG4" s="25"/>
      <c r="TXH4" s="26"/>
      <c r="TXJ4" s="18"/>
      <c r="TXK4" s="19"/>
      <c r="TXL4" s="19"/>
      <c r="TXM4" s="19"/>
      <c r="TXN4" s="19"/>
      <c r="TXO4" s="19"/>
      <c r="TXP4" s="19"/>
      <c r="TXQ4" s="19"/>
      <c r="TXR4" s="19"/>
      <c r="TXS4" s="19"/>
      <c r="TXT4" s="19"/>
      <c r="TXU4" s="20"/>
      <c r="TXV4" s="19"/>
      <c r="TXW4" s="19"/>
      <c r="TXX4" s="19"/>
      <c r="TXY4" s="21"/>
      <c r="TXZ4" s="22"/>
      <c r="TYA4" s="21"/>
      <c r="TYB4" s="20"/>
      <c r="TYC4" s="23"/>
      <c r="TYD4" s="23"/>
      <c r="TYE4" s="23"/>
      <c r="TYF4" s="23"/>
      <c r="TYG4" s="23"/>
      <c r="TYH4" s="23"/>
      <c r="TYI4" s="23"/>
      <c r="TYJ4" s="23"/>
      <c r="TYK4" s="23"/>
      <c r="TYL4" s="23"/>
      <c r="TYM4" s="23"/>
      <c r="TYN4" s="23"/>
      <c r="TYO4" s="23"/>
      <c r="TYP4" s="23"/>
      <c r="TYQ4" s="23"/>
      <c r="TYR4" s="23"/>
      <c r="TYS4" s="23"/>
      <c r="TYT4" s="23"/>
      <c r="TYU4" s="23"/>
      <c r="TYV4" s="23"/>
      <c r="TYW4" s="23"/>
      <c r="TYX4" s="23"/>
      <c r="TYY4" s="23"/>
      <c r="TYZ4" s="23"/>
      <c r="TZA4" s="23"/>
      <c r="TZB4" s="23"/>
      <c r="TZC4" s="23"/>
      <c r="TZD4" s="23"/>
      <c r="TZE4" s="23"/>
      <c r="TZF4" s="23"/>
      <c r="TZG4" s="23"/>
      <c r="TZH4" s="23"/>
      <c r="TZI4" s="23"/>
      <c r="TZJ4" s="23"/>
      <c r="TZK4" s="23"/>
      <c r="TZL4" s="23"/>
      <c r="TZM4" s="24"/>
      <c r="TZP4" s="25"/>
      <c r="TZQ4" s="26"/>
      <c r="TZS4" s="18"/>
      <c r="TZT4" s="19"/>
      <c r="TZU4" s="19"/>
      <c r="TZV4" s="19"/>
      <c r="TZW4" s="19"/>
      <c r="TZX4" s="19"/>
      <c r="TZY4" s="19"/>
      <c r="TZZ4" s="19"/>
      <c r="UAA4" s="19"/>
      <c r="UAB4" s="19"/>
      <c r="UAC4" s="19"/>
      <c r="UAD4" s="20"/>
      <c r="UAE4" s="19"/>
      <c r="UAF4" s="19"/>
      <c r="UAG4" s="19"/>
      <c r="UAH4" s="21"/>
      <c r="UAI4" s="22"/>
      <c r="UAJ4" s="21"/>
      <c r="UAK4" s="20"/>
      <c r="UAL4" s="23"/>
      <c r="UAM4" s="23"/>
      <c r="UAN4" s="23"/>
      <c r="UAO4" s="23"/>
      <c r="UAP4" s="23"/>
      <c r="UAQ4" s="23"/>
      <c r="UAR4" s="23"/>
      <c r="UAS4" s="23"/>
      <c r="UAT4" s="23"/>
      <c r="UAU4" s="23"/>
      <c r="UAV4" s="23"/>
      <c r="UAW4" s="23"/>
      <c r="UAX4" s="23"/>
      <c r="UAY4" s="23"/>
      <c r="UAZ4" s="23"/>
      <c r="UBA4" s="23"/>
      <c r="UBB4" s="23"/>
      <c r="UBC4" s="23"/>
      <c r="UBD4" s="23"/>
      <c r="UBE4" s="23"/>
      <c r="UBF4" s="23"/>
      <c r="UBG4" s="23"/>
      <c r="UBH4" s="23"/>
      <c r="UBI4" s="23"/>
      <c r="UBJ4" s="23"/>
      <c r="UBK4" s="23"/>
      <c r="UBL4" s="23"/>
      <c r="UBM4" s="23"/>
      <c r="UBN4" s="23"/>
      <c r="UBO4" s="23"/>
      <c r="UBP4" s="23"/>
      <c r="UBQ4" s="23"/>
      <c r="UBR4" s="23"/>
      <c r="UBS4" s="23"/>
      <c r="UBT4" s="23"/>
      <c r="UBU4" s="23"/>
      <c r="UBV4" s="24"/>
      <c r="UBY4" s="25"/>
      <c r="UBZ4" s="26"/>
      <c r="UCB4" s="18"/>
      <c r="UCC4" s="19"/>
      <c r="UCD4" s="19"/>
      <c r="UCE4" s="19"/>
      <c r="UCF4" s="19"/>
      <c r="UCG4" s="19"/>
      <c r="UCH4" s="19"/>
      <c r="UCI4" s="19"/>
      <c r="UCJ4" s="19"/>
      <c r="UCK4" s="19"/>
      <c r="UCL4" s="19"/>
      <c r="UCM4" s="20"/>
      <c r="UCN4" s="19"/>
      <c r="UCO4" s="19"/>
      <c r="UCP4" s="19"/>
      <c r="UCQ4" s="21"/>
      <c r="UCR4" s="22"/>
      <c r="UCS4" s="21"/>
      <c r="UCT4" s="20"/>
      <c r="UCU4" s="23"/>
      <c r="UCV4" s="23"/>
      <c r="UCW4" s="23"/>
      <c r="UCX4" s="23"/>
      <c r="UCY4" s="23"/>
      <c r="UCZ4" s="23"/>
      <c r="UDA4" s="23"/>
      <c r="UDB4" s="23"/>
      <c r="UDC4" s="23"/>
      <c r="UDD4" s="23"/>
      <c r="UDE4" s="23"/>
      <c r="UDF4" s="23"/>
      <c r="UDG4" s="23"/>
      <c r="UDH4" s="23"/>
      <c r="UDI4" s="23"/>
      <c r="UDJ4" s="23"/>
      <c r="UDK4" s="23"/>
      <c r="UDL4" s="23"/>
      <c r="UDM4" s="23"/>
      <c r="UDN4" s="23"/>
      <c r="UDO4" s="23"/>
      <c r="UDP4" s="23"/>
      <c r="UDQ4" s="23"/>
      <c r="UDR4" s="23"/>
      <c r="UDS4" s="23"/>
      <c r="UDT4" s="23"/>
      <c r="UDU4" s="23"/>
      <c r="UDV4" s="23"/>
      <c r="UDW4" s="23"/>
      <c r="UDX4" s="23"/>
      <c r="UDY4" s="23"/>
      <c r="UDZ4" s="23"/>
      <c r="UEA4" s="23"/>
      <c r="UEB4" s="23"/>
      <c r="UEC4" s="23"/>
      <c r="UED4" s="23"/>
      <c r="UEE4" s="24"/>
      <c r="UEH4" s="25"/>
      <c r="UEI4" s="26"/>
      <c r="UEK4" s="18"/>
      <c r="UEL4" s="19"/>
      <c r="UEM4" s="19"/>
      <c r="UEN4" s="19"/>
      <c r="UEO4" s="19"/>
      <c r="UEP4" s="19"/>
      <c r="UEQ4" s="19"/>
      <c r="UER4" s="19"/>
      <c r="UES4" s="19"/>
      <c r="UET4" s="19"/>
      <c r="UEU4" s="19"/>
      <c r="UEV4" s="20"/>
      <c r="UEW4" s="19"/>
      <c r="UEX4" s="19"/>
      <c r="UEY4" s="19"/>
      <c r="UEZ4" s="21"/>
      <c r="UFA4" s="22"/>
      <c r="UFB4" s="21"/>
      <c r="UFC4" s="20"/>
      <c r="UFD4" s="23"/>
      <c r="UFE4" s="23"/>
      <c r="UFF4" s="23"/>
      <c r="UFG4" s="23"/>
      <c r="UFH4" s="23"/>
      <c r="UFI4" s="23"/>
      <c r="UFJ4" s="23"/>
      <c r="UFK4" s="23"/>
      <c r="UFL4" s="23"/>
      <c r="UFM4" s="23"/>
      <c r="UFN4" s="23"/>
      <c r="UFO4" s="23"/>
      <c r="UFP4" s="23"/>
      <c r="UFQ4" s="23"/>
      <c r="UFR4" s="23"/>
      <c r="UFS4" s="23"/>
      <c r="UFT4" s="23"/>
      <c r="UFU4" s="23"/>
      <c r="UFV4" s="23"/>
      <c r="UFW4" s="23"/>
      <c r="UFX4" s="23"/>
      <c r="UFY4" s="23"/>
      <c r="UFZ4" s="23"/>
      <c r="UGA4" s="23"/>
      <c r="UGB4" s="23"/>
      <c r="UGC4" s="23"/>
      <c r="UGD4" s="23"/>
      <c r="UGE4" s="23"/>
      <c r="UGF4" s="23"/>
      <c r="UGG4" s="23"/>
      <c r="UGH4" s="23"/>
      <c r="UGI4" s="23"/>
      <c r="UGJ4" s="23"/>
      <c r="UGK4" s="23"/>
      <c r="UGL4" s="23"/>
      <c r="UGM4" s="23"/>
      <c r="UGN4" s="24"/>
      <c r="UGQ4" s="25"/>
      <c r="UGR4" s="26"/>
      <c r="UGT4" s="18"/>
      <c r="UGU4" s="19"/>
      <c r="UGV4" s="19"/>
      <c r="UGW4" s="19"/>
      <c r="UGX4" s="19"/>
      <c r="UGY4" s="19"/>
      <c r="UGZ4" s="19"/>
      <c r="UHA4" s="19"/>
      <c r="UHB4" s="19"/>
      <c r="UHC4" s="19"/>
      <c r="UHD4" s="19"/>
      <c r="UHE4" s="20"/>
      <c r="UHF4" s="19"/>
      <c r="UHG4" s="19"/>
      <c r="UHH4" s="19"/>
      <c r="UHI4" s="21"/>
      <c r="UHJ4" s="22"/>
      <c r="UHK4" s="21"/>
      <c r="UHL4" s="20"/>
      <c r="UHM4" s="23"/>
      <c r="UHN4" s="23"/>
      <c r="UHO4" s="23"/>
      <c r="UHP4" s="23"/>
      <c r="UHQ4" s="23"/>
      <c r="UHR4" s="23"/>
      <c r="UHS4" s="23"/>
      <c r="UHT4" s="23"/>
      <c r="UHU4" s="23"/>
      <c r="UHV4" s="23"/>
      <c r="UHW4" s="23"/>
      <c r="UHX4" s="23"/>
      <c r="UHY4" s="23"/>
      <c r="UHZ4" s="23"/>
      <c r="UIA4" s="23"/>
      <c r="UIB4" s="23"/>
      <c r="UIC4" s="23"/>
      <c r="UID4" s="23"/>
      <c r="UIE4" s="23"/>
      <c r="UIF4" s="23"/>
      <c r="UIG4" s="23"/>
      <c r="UIH4" s="23"/>
      <c r="UII4" s="23"/>
      <c r="UIJ4" s="23"/>
      <c r="UIK4" s="23"/>
      <c r="UIL4" s="23"/>
      <c r="UIM4" s="23"/>
      <c r="UIN4" s="23"/>
      <c r="UIO4" s="23"/>
      <c r="UIP4" s="23"/>
      <c r="UIQ4" s="23"/>
      <c r="UIR4" s="23"/>
      <c r="UIS4" s="23"/>
      <c r="UIT4" s="23"/>
      <c r="UIU4" s="23"/>
      <c r="UIV4" s="23"/>
      <c r="UIW4" s="24"/>
      <c r="UIZ4" s="25"/>
      <c r="UJA4" s="26"/>
      <c r="UJC4" s="18"/>
      <c r="UJD4" s="19"/>
      <c r="UJE4" s="19"/>
      <c r="UJF4" s="19"/>
      <c r="UJG4" s="19"/>
      <c r="UJH4" s="19"/>
      <c r="UJI4" s="19"/>
      <c r="UJJ4" s="19"/>
      <c r="UJK4" s="19"/>
      <c r="UJL4" s="19"/>
      <c r="UJM4" s="19"/>
      <c r="UJN4" s="20"/>
      <c r="UJO4" s="19"/>
      <c r="UJP4" s="19"/>
      <c r="UJQ4" s="19"/>
      <c r="UJR4" s="21"/>
      <c r="UJS4" s="22"/>
      <c r="UJT4" s="21"/>
      <c r="UJU4" s="20"/>
      <c r="UJV4" s="23"/>
      <c r="UJW4" s="23"/>
      <c r="UJX4" s="23"/>
      <c r="UJY4" s="23"/>
      <c r="UJZ4" s="23"/>
      <c r="UKA4" s="23"/>
      <c r="UKB4" s="23"/>
      <c r="UKC4" s="23"/>
      <c r="UKD4" s="23"/>
      <c r="UKE4" s="23"/>
      <c r="UKF4" s="23"/>
      <c r="UKG4" s="23"/>
      <c r="UKH4" s="23"/>
      <c r="UKI4" s="23"/>
      <c r="UKJ4" s="23"/>
      <c r="UKK4" s="23"/>
      <c r="UKL4" s="23"/>
      <c r="UKM4" s="23"/>
      <c r="UKN4" s="23"/>
      <c r="UKO4" s="23"/>
      <c r="UKP4" s="23"/>
      <c r="UKQ4" s="23"/>
      <c r="UKR4" s="23"/>
      <c r="UKS4" s="23"/>
      <c r="UKT4" s="23"/>
      <c r="UKU4" s="23"/>
      <c r="UKV4" s="23"/>
      <c r="UKW4" s="23"/>
      <c r="UKX4" s="23"/>
      <c r="UKY4" s="23"/>
      <c r="UKZ4" s="23"/>
      <c r="ULA4" s="23"/>
      <c r="ULB4" s="23"/>
      <c r="ULC4" s="23"/>
      <c r="ULD4" s="23"/>
      <c r="ULE4" s="23"/>
      <c r="ULF4" s="24"/>
      <c r="ULI4" s="25"/>
      <c r="ULJ4" s="26"/>
      <c r="ULL4" s="18"/>
      <c r="ULM4" s="19"/>
      <c r="ULN4" s="19"/>
      <c r="ULO4" s="19"/>
      <c r="ULP4" s="19"/>
      <c r="ULQ4" s="19"/>
      <c r="ULR4" s="19"/>
      <c r="ULS4" s="19"/>
      <c r="ULT4" s="19"/>
      <c r="ULU4" s="19"/>
      <c r="ULV4" s="19"/>
      <c r="ULW4" s="20"/>
      <c r="ULX4" s="19"/>
      <c r="ULY4" s="19"/>
      <c r="ULZ4" s="19"/>
      <c r="UMA4" s="21"/>
      <c r="UMB4" s="22"/>
      <c r="UMC4" s="21"/>
      <c r="UMD4" s="20"/>
      <c r="UME4" s="23"/>
      <c r="UMF4" s="23"/>
      <c r="UMG4" s="23"/>
      <c r="UMH4" s="23"/>
      <c r="UMI4" s="23"/>
      <c r="UMJ4" s="23"/>
      <c r="UMK4" s="23"/>
      <c r="UML4" s="23"/>
      <c r="UMM4" s="23"/>
      <c r="UMN4" s="23"/>
      <c r="UMO4" s="23"/>
      <c r="UMP4" s="23"/>
      <c r="UMQ4" s="23"/>
      <c r="UMR4" s="23"/>
      <c r="UMS4" s="23"/>
      <c r="UMT4" s="23"/>
      <c r="UMU4" s="23"/>
      <c r="UMV4" s="23"/>
      <c r="UMW4" s="23"/>
      <c r="UMX4" s="23"/>
      <c r="UMY4" s="23"/>
      <c r="UMZ4" s="23"/>
      <c r="UNA4" s="23"/>
      <c r="UNB4" s="23"/>
      <c r="UNC4" s="23"/>
      <c r="UND4" s="23"/>
      <c r="UNE4" s="23"/>
      <c r="UNF4" s="23"/>
      <c r="UNG4" s="23"/>
      <c r="UNH4" s="23"/>
      <c r="UNI4" s="23"/>
      <c r="UNJ4" s="23"/>
      <c r="UNK4" s="23"/>
      <c r="UNL4" s="23"/>
      <c r="UNM4" s="23"/>
      <c r="UNN4" s="23"/>
      <c r="UNO4" s="24"/>
      <c r="UNR4" s="25"/>
      <c r="UNS4" s="26"/>
      <c r="UNU4" s="18"/>
      <c r="UNV4" s="19"/>
      <c r="UNW4" s="19"/>
      <c r="UNX4" s="19"/>
      <c r="UNY4" s="19"/>
      <c r="UNZ4" s="19"/>
      <c r="UOA4" s="19"/>
      <c r="UOB4" s="19"/>
      <c r="UOC4" s="19"/>
      <c r="UOD4" s="19"/>
      <c r="UOE4" s="19"/>
      <c r="UOF4" s="20"/>
      <c r="UOG4" s="19"/>
      <c r="UOH4" s="19"/>
      <c r="UOI4" s="19"/>
      <c r="UOJ4" s="21"/>
      <c r="UOK4" s="22"/>
      <c r="UOL4" s="21"/>
      <c r="UOM4" s="20"/>
      <c r="UON4" s="23"/>
      <c r="UOO4" s="23"/>
      <c r="UOP4" s="23"/>
      <c r="UOQ4" s="23"/>
      <c r="UOR4" s="23"/>
      <c r="UOS4" s="23"/>
      <c r="UOT4" s="23"/>
      <c r="UOU4" s="23"/>
      <c r="UOV4" s="23"/>
      <c r="UOW4" s="23"/>
      <c r="UOX4" s="23"/>
      <c r="UOY4" s="23"/>
      <c r="UOZ4" s="23"/>
      <c r="UPA4" s="23"/>
      <c r="UPB4" s="23"/>
      <c r="UPC4" s="23"/>
      <c r="UPD4" s="23"/>
      <c r="UPE4" s="23"/>
      <c r="UPF4" s="23"/>
      <c r="UPG4" s="23"/>
      <c r="UPH4" s="23"/>
      <c r="UPI4" s="23"/>
      <c r="UPJ4" s="23"/>
      <c r="UPK4" s="23"/>
      <c r="UPL4" s="23"/>
      <c r="UPM4" s="23"/>
      <c r="UPN4" s="23"/>
      <c r="UPO4" s="23"/>
      <c r="UPP4" s="23"/>
      <c r="UPQ4" s="23"/>
      <c r="UPR4" s="23"/>
      <c r="UPS4" s="23"/>
      <c r="UPT4" s="23"/>
      <c r="UPU4" s="23"/>
      <c r="UPV4" s="23"/>
      <c r="UPW4" s="23"/>
      <c r="UPX4" s="24"/>
      <c r="UQA4" s="25"/>
      <c r="UQB4" s="26"/>
      <c r="UQD4" s="18"/>
      <c r="UQE4" s="19"/>
      <c r="UQF4" s="19"/>
      <c r="UQG4" s="19"/>
      <c r="UQH4" s="19"/>
      <c r="UQI4" s="19"/>
      <c r="UQJ4" s="19"/>
      <c r="UQK4" s="19"/>
      <c r="UQL4" s="19"/>
      <c r="UQM4" s="19"/>
      <c r="UQN4" s="19"/>
      <c r="UQO4" s="20"/>
      <c r="UQP4" s="19"/>
      <c r="UQQ4" s="19"/>
      <c r="UQR4" s="19"/>
      <c r="UQS4" s="21"/>
      <c r="UQT4" s="22"/>
      <c r="UQU4" s="21"/>
      <c r="UQV4" s="20"/>
      <c r="UQW4" s="23"/>
      <c r="UQX4" s="23"/>
      <c r="UQY4" s="23"/>
      <c r="UQZ4" s="23"/>
      <c r="URA4" s="23"/>
      <c r="URB4" s="23"/>
      <c r="URC4" s="23"/>
      <c r="URD4" s="23"/>
      <c r="URE4" s="23"/>
      <c r="URF4" s="23"/>
      <c r="URG4" s="23"/>
      <c r="URH4" s="23"/>
      <c r="URI4" s="23"/>
      <c r="URJ4" s="23"/>
      <c r="URK4" s="23"/>
      <c r="URL4" s="23"/>
      <c r="URM4" s="23"/>
      <c r="URN4" s="23"/>
      <c r="URO4" s="23"/>
      <c r="URP4" s="23"/>
      <c r="URQ4" s="23"/>
      <c r="URR4" s="23"/>
      <c r="URS4" s="23"/>
      <c r="URT4" s="23"/>
      <c r="URU4" s="23"/>
      <c r="URV4" s="23"/>
      <c r="URW4" s="23"/>
      <c r="URX4" s="23"/>
      <c r="URY4" s="23"/>
      <c r="URZ4" s="23"/>
      <c r="USA4" s="23"/>
      <c r="USB4" s="23"/>
      <c r="USC4" s="23"/>
      <c r="USD4" s="23"/>
      <c r="USE4" s="23"/>
      <c r="USF4" s="23"/>
      <c r="USG4" s="24"/>
      <c r="USJ4" s="25"/>
      <c r="USK4" s="26"/>
      <c r="USM4" s="18"/>
      <c r="USN4" s="19"/>
      <c r="USO4" s="19"/>
      <c r="USP4" s="19"/>
      <c r="USQ4" s="19"/>
      <c r="USR4" s="19"/>
      <c r="USS4" s="19"/>
      <c r="UST4" s="19"/>
      <c r="USU4" s="19"/>
      <c r="USV4" s="19"/>
      <c r="USW4" s="19"/>
      <c r="USX4" s="20"/>
      <c r="USY4" s="19"/>
      <c r="USZ4" s="19"/>
      <c r="UTA4" s="19"/>
      <c r="UTB4" s="21"/>
      <c r="UTC4" s="22"/>
      <c r="UTD4" s="21"/>
      <c r="UTE4" s="20"/>
      <c r="UTF4" s="23"/>
      <c r="UTG4" s="23"/>
      <c r="UTH4" s="23"/>
      <c r="UTI4" s="23"/>
      <c r="UTJ4" s="23"/>
      <c r="UTK4" s="23"/>
      <c r="UTL4" s="23"/>
      <c r="UTM4" s="23"/>
      <c r="UTN4" s="23"/>
      <c r="UTO4" s="23"/>
      <c r="UTP4" s="23"/>
      <c r="UTQ4" s="23"/>
      <c r="UTR4" s="23"/>
      <c r="UTS4" s="23"/>
      <c r="UTT4" s="23"/>
      <c r="UTU4" s="23"/>
      <c r="UTV4" s="23"/>
      <c r="UTW4" s="23"/>
      <c r="UTX4" s="23"/>
      <c r="UTY4" s="23"/>
      <c r="UTZ4" s="23"/>
      <c r="UUA4" s="23"/>
      <c r="UUB4" s="23"/>
      <c r="UUC4" s="23"/>
      <c r="UUD4" s="23"/>
      <c r="UUE4" s="23"/>
      <c r="UUF4" s="23"/>
      <c r="UUG4" s="23"/>
      <c r="UUH4" s="23"/>
      <c r="UUI4" s="23"/>
      <c r="UUJ4" s="23"/>
      <c r="UUK4" s="23"/>
      <c r="UUL4" s="23"/>
      <c r="UUM4" s="23"/>
      <c r="UUN4" s="23"/>
      <c r="UUO4" s="23"/>
      <c r="UUP4" s="24"/>
      <c r="UUS4" s="25"/>
      <c r="UUT4" s="26"/>
      <c r="UUV4" s="18"/>
      <c r="UUW4" s="19"/>
      <c r="UUX4" s="19"/>
      <c r="UUY4" s="19"/>
      <c r="UUZ4" s="19"/>
      <c r="UVA4" s="19"/>
      <c r="UVB4" s="19"/>
      <c r="UVC4" s="19"/>
      <c r="UVD4" s="19"/>
      <c r="UVE4" s="19"/>
      <c r="UVF4" s="19"/>
      <c r="UVG4" s="20"/>
      <c r="UVH4" s="19"/>
      <c r="UVI4" s="19"/>
      <c r="UVJ4" s="19"/>
      <c r="UVK4" s="21"/>
      <c r="UVL4" s="22"/>
      <c r="UVM4" s="21"/>
      <c r="UVN4" s="20"/>
      <c r="UVO4" s="23"/>
      <c r="UVP4" s="23"/>
      <c r="UVQ4" s="23"/>
      <c r="UVR4" s="23"/>
      <c r="UVS4" s="23"/>
      <c r="UVT4" s="23"/>
      <c r="UVU4" s="23"/>
      <c r="UVV4" s="23"/>
      <c r="UVW4" s="23"/>
      <c r="UVX4" s="23"/>
      <c r="UVY4" s="23"/>
      <c r="UVZ4" s="23"/>
      <c r="UWA4" s="23"/>
      <c r="UWB4" s="23"/>
      <c r="UWC4" s="23"/>
      <c r="UWD4" s="23"/>
      <c r="UWE4" s="23"/>
      <c r="UWF4" s="23"/>
      <c r="UWG4" s="23"/>
      <c r="UWH4" s="23"/>
      <c r="UWI4" s="23"/>
      <c r="UWJ4" s="23"/>
      <c r="UWK4" s="23"/>
      <c r="UWL4" s="23"/>
      <c r="UWM4" s="23"/>
      <c r="UWN4" s="23"/>
      <c r="UWO4" s="23"/>
      <c r="UWP4" s="23"/>
      <c r="UWQ4" s="23"/>
      <c r="UWR4" s="23"/>
      <c r="UWS4" s="23"/>
      <c r="UWT4" s="23"/>
      <c r="UWU4" s="23"/>
      <c r="UWV4" s="23"/>
      <c r="UWW4" s="23"/>
      <c r="UWX4" s="23"/>
      <c r="UWY4" s="24"/>
      <c r="UXB4" s="25"/>
      <c r="UXC4" s="26"/>
      <c r="UXE4" s="18"/>
      <c r="UXF4" s="19"/>
      <c r="UXG4" s="19"/>
      <c r="UXH4" s="19"/>
      <c r="UXI4" s="19"/>
      <c r="UXJ4" s="19"/>
      <c r="UXK4" s="19"/>
      <c r="UXL4" s="19"/>
      <c r="UXM4" s="19"/>
      <c r="UXN4" s="19"/>
      <c r="UXO4" s="19"/>
      <c r="UXP4" s="20"/>
      <c r="UXQ4" s="19"/>
      <c r="UXR4" s="19"/>
      <c r="UXS4" s="19"/>
      <c r="UXT4" s="21"/>
      <c r="UXU4" s="22"/>
      <c r="UXV4" s="21"/>
      <c r="UXW4" s="20"/>
      <c r="UXX4" s="23"/>
      <c r="UXY4" s="23"/>
      <c r="UXZ4" s="23"/>
      <c r="UYA4" s="23"/>
      <c r="UYB4" s="23"/>
      <c r="UYC4" s="23"/>
      <c r="UYD4" s="23"/>
      <c r="UYE4" s="23"/>
      <c r="UYF4" s="23"/>
      <c r="UYG4" s="23"/>
      <c r="UYH4" s="23"/>
      <c r="UYI4" s="23"/>
      <c r="UYJ4" s="23"/>
      <c r="UYK4" s="23"/>
      <c r="UYL4" s="23"/>
      <c r="UYM4" s="23"/>
      <c r="UYN4" s="23"/>
      <c r="UYO4" s="23"/>
      <c r="UYP4" s="23"/>
      <c r="UYQ4" s="23"/>
      <c r="UYR4" s="23"/>
      <c r="UYS4" s="23"/>
      <c r="UYT4" s="23"/>
      <c r="UYU4" s="23"/>
      <c r="UYV4" s="23"/>
      <c r="UYW4" s="23"/>
      <c r="UYX4" s="23"/>
      <c r="UYY4" s="23"/>
      <c r="UYZ4" s="23"/>
      <c r="UZA4" s="23"/>
      <c r="UZB4" s="23"/>
      <c r="UZC4" s="23"/>
      <c r="UZD4" s="23"/>
      <c r="UZE4" s="23"/>
      <c r="UZF4" s="23"/>
      <c r="UZG4" s="23"/>
      <c r="UZH4" s="24"/>
      <c r="UZK4" s="25"/>
      <c r="UZL4" s="26"/>
      <c r="UZN4" s="18"/>
      <c r="UZO4" s="19"/>
      <c r="UZP4" s="19"/>
      <c r="UZQ4" s="19"/>
      <c r="UZR4" s="19"/>
      <c r="UZS4" s="19"/>
      <c r="UZT4" s="19"/>
      <c r="UZU4" s="19"/>
      <c r="UZV4" s="19"/>
      <c r="UZW4" s="19"/>
      <c r="UZX4" s="19"/>
      <c r="UZY4" s="20"/>
      <c r="UZZ4" s="19"/>
      <c r="VAA4" s="19"/>
      <c r="VAB4" s="19"/>
      <c r="VAC4" s="21"/>
      <c r="VAD4" s="22"/>
      <c r="VAE4" s="21"/>
      <c r="VAF4" s="20"/>
      <c r="VAG4" s="23"/>
      <c r="VAH4" s="23"/>
      <c r="VAI4" s="23"/>
      <c r="VAJ4" s="23"/>
      <c r="VAK4" s="23"/>
      <c r="VAL4" s="23"/>
      <c r="VAM4" s="23"/>
      <c r="VAN4" s="23"/>
      <c r="VAO4" s="23"/>
      <c r="VAP4" s="23"/>
      <c r="VAQ4" s="23"/>
      <c r="VAR4" s="23"/>
      <c r="VAS4" s="23"/>
      <c r="VAT4" s="23"/>
      <c r="VAU4" s="23"/>
      <c r="VAV4" s="23"/>
      <c r="VAW4" s="23"/>
      <c r="VAX4" s="23"/>
      <c r="VAY4" s="23"/>
      <c r="VAZ4" s="23"/>
      <c r="VBA4" s="23"/>
      <c r="VBB4" s="23"/>
      <c r="VBC4" s="23"/>
      <c r="VBD4" s="23"/>
      <c r="VBE4" s="23"/>
      <c r="VBF4" s="23"/>
      <c r="VBG4" s="23"/>
      <c r="VBH4" s="23"/>
      <c r="VBI4" s="23"/>
      <c r="VBJ4" s="23"/>
      <c r="VBK4" s="23"/>
      <c r="VBL4" s="23"/>
      <c r="VBM4" s="23"/>
      <c r="VBN4" s="23"/>
      <c r="VBO4" s="23"/>
      <c r="VBP4" s="23"/>
      <c r="VBQ4" s="24"/>
      <c r="VBT4" s="25"/>
      <c r="VBU4" s="26"/>
      <c r="VBW4" s="18"/>
      <c r="VBX4" s="19"/>
      <c r="VBY4" s="19"/>
      <c r="VBZ4" s="19"/>
      <c r="VCA4" s="19"/>
      <c r="VCB4" s="19"/>
      <c r="VCC4" s="19"/>
      <c r="VCD4" s="19"/>
      <c r="VCE4" s="19"/>
      <c r="VCF4" s="19"/>
      <c r="VCG4" s="19"/>
      <c r="VCH4" s="20"/>
      <c r="VCI4" s="19"/>
      <c r="VCJ4" s="19"/>
      <c r="VCK4" s="19"/>
      <c r="VCL4" s="21"/>
      <c r="VCM4" s="22"/>
      <c r="VCN4" s="21"/>
      <c r="VCO4" s="20"/>
      <c r="VCP4" s="23"/>
      <c r="VCQ4" s="23"/>
      <c r="VCR4" s="23"/>
      <c r="VCS4" s="23"/>
      <c r="VCT4" s="23"/>
      <c r="VCU4" s="23"/>
      <c r="VCV4" s="23"/>
      <c r="VCW4" s="23"/>
      <c r="VCX4" s="23"/>
      <c r="VCY4" s="23"/>
      <c r="VCZ4" s="23"/>
      <c r="VDA4" s="23"/>
      <c r="VDB4" s="23"/>
      <c r="VDC4" s="23"/>
      <c r="VDD4" s="23"/>
      <c r="VDE4" s="23"/>
      <c r="VDF4" s="23"/>
      <c r="VDG4" s="23"/>
      <c r="VDH4" s="23"/>
      <c r="VDI4" s="23"/>
      <c r="VDJ4" s="23"/>
      <c r="VDK4" s="23"/>
      <c r="VDL4" s="23"/>
      <c r="VDM4" s="23"/>
      <c r="VDN4" s="23"/>
      <c r="VDO4" s="23"/>
      <c r="VDP4" s="23"/>
      <c r="VDQ4" s="23"/>
      <c r="VDR4" s="23"/>
      <c r="VDS4" s="23"/>
      <c r="VDT4" s="23"/>
      <c r="VDU4" s="23"/>
      <c r="VDV4" s="23"/>
      <c r="VDW4" s="23"/>
      <c r="VDX4" s="23"/>
      <c r="VDY4" s="23"/>
      <c r="VDZ4" s="24"/>
      <c r="VEC4" s="25"/>
      <c r="VED4" s="26"/>
      <c r="VEF4" s="18"/>
      <c r="VEG4" s="19"/>
      <c r="VEH4" s="19"/>
      <c r="VEI4" s="19"/>
      <c r="VEJ4" s="19"/>
      <c r="VEK4" s="19"/>
      <c r="VEL4" s="19"/>
      <c r="VEM4" s="19"/>
      <c r="VEN4" s="19"/>
      <c r="VEO4" s="19"/>
      <c r="VEP4" s="19"/>
      <c r="VEQ4" s="20"/>
      <c r="VER4" s="19"/>
      <c r="VES4" s="19"/>
      <c r="VET4" s="19"/>
      <c r="VEU4" s="21"/>
      <c r="VEV4" s="22"/>
      <c r="VEW4" s="21"/>
      <c r="VEX4" s="20"/>
      <c r="VEY4" s="23"/>
      <c r="VEZ4" s="23"/>
      <c r="VFA4" s="23"/>
      <c r="VFB4" s="23"/>
      <c r="VFC4" s="23"/>
      <c r="VFD4" s="23"/>
      <c r="VFE4" s="23"/>
      <c r="VFF4" s="23"/>
      <c r="VFG4" s="23"/>
      <c r="VFH4" s="23"/>
      <c r="VFI4" s="23"/>
      <c r="VFJ4" s="23"/>
      <c r="VFK4" s="23"/>
      <c r="VFL4" s="23"/>
      <c r="VFM4" s="23"/>
      <c r="VFN4" s="23"/>
      <c r="VFO4" s="23"/>
      <c r="VFP4" s="23"/>
      <c r="VFQ4" s="23"/>
      <c r="VFR4" s="23"/>
      <c r="VFS4" s="23"/>
      <c r="VFT4" s="23"/>
      <c r="VFU4" s="23"/>
      <c r="VFV4" s="23"/>
      <c r="VFW4" s="23"/>
      <c r="VFX4" s="23"/>
      <c r="VFY4" s="23"/>
      <c r="VFZ4" s="23"/>
      <c r="VGA4" s="23"/>
      <c r="VGB4" s="23"/>
      <c r="VGC4" s="23"/>
      <c r="VGD4" s="23"/>
      <c r="VGE4" s="23"/>
      <c r="VGF4" s="23"/>
      <c r="VGG4" s="23"/>
      <c r="VGH4" s="23"/>
      <c r="VGI4" s="24"/>
      <c r="VGL4" s="25"/>
      <c r="VGM4" s="26"/>
      <c r="VGO4" s="18"/>
      <c r="VGP4" s="19"/>
      <c r="VGQ4" s="19"/>
      <c r="VGR4" s="19"/>
      <c r="VGS4" s="19"/>
      <c r="VGT4" s="19"/>
      <c r="VGU4" s="19"/>
      <c r="VGV4" s="19"/>
      <c r="VGW4" s="19"/>
      <c r="VGX4" s="19"/>
      <c r="VGY4" s="19"/>
      <c r="VGZ4" s="20"/>
      <c r="VHA4" s="19"/>
      <c r="VHB4" s="19"/>
      <c r="VHC4" s="19"/>
      <c r="VHD4" s="21"/>
      <c r="VHE4" s="22"/>
      <c r="VHF4" s="21"/>
      <c r="VHG4" s="20"/>
      <c r="VHH4" s="23"/>
      <c r="VHI4" s="23"/>
      <c r="VHJ4" s="23"/>
      <c r="VHK4" s="23"/>
      <c r="VHL4" s="23"/>
      <c r="VHM4" s="23"/>
      <c r="VHN4" s="23"/>
      <c r="VHO4" s="23"/>
      <c r="VHP4" s="23"/>
      <c r="VHQ4" s="23"/>
      <c r="VHR4" s="23"/>
      <c r="VHS4" s="23"/>
      <c r="VHT4" s="23"/>
      <c r="VHU4" s="23"/>
      <c r="VHV4" s="23"/>
      <c r="VHW4" s="23"/>
      <c r="VHX4" s="23"/>
      <c r="VHY4" s="23"/>
      <c r="VHZ4" s="23"/>
      <c r="VIA4" s="23"/>
      <c r="VIB4" s="23"/>
      <c r="VIC4" s="23"/>
      <c r="VID4" s="23"/>
      <c r="VIE4" s="23"/>
      <c r="VIF4" s="23"/>
      <c r="VIG4" s="23"/>
      <c r="VIH4" s="23"/>
      <c r="VII4" s="23"/>
      <c r="VIJ4" s="23"/>
      <c r="VIK4" s="23"/>
      <c r="VIL4" s="23"/>
      <c r="VIM4" s="23"/>
      <c r="VIN4" s="23"/>
      <c r="VIO4" s="23"/>
      <c r="VIP4" s="23"/>
      <c r="VIQ4" s="23"/>
      <c r="VIR4" s="24"/>
      <c r="VIU4" s="25"/>
      <c r="VIV4" s="26"/>
      <c r="VIX4" s="18"/>
      <c r="VIY4" s="19"/>
      <c r="VIZ4" s="19"/>
      <c r="VJA4" s="19"/>
      <c r="VJB4" s="19"/>
      <c r="VJC4" s="19"/>
      <c r="VJD4" s="19"/>
      <c r="VJE4" s="19"/>
      <c r="VJF4" s="19"/>
      <c r="VJG4" s="19"/>
      <c r="VJH4" s="19"/>
      <c r="VJI4" s="20"/>
      <c r="VJJ4" s="19"/>
      <c r="VJK4" s="19"/>
      <c r="VJL4" s="19"/>
      <c r="VJM4" s="21"/>
      <c r="VJN4" s="22"/>
      <c r="VJO4" s="21"/>
      <c r="VJP4" s="20"/>
      <c r="VJQ4" s="23"/>
      <c r="VJR4" s="23"/>
      <c r="VJS4" s="23"/>
      <c r="VJT4" s="23"/>
      <c r="VJU4" s="23"/>
      <c r="VJV4" s="23"/>
      <c r="VJW4" s="23"/>
      <c r="VJX4" s="23"/>
      <c r="VJY4" s="23"/>
      <c r="VJZ4" s="23"/>
      <c r="VKA4" s="23"/>
      <c r="VKB4" s="23"/>
      <c r="VKC4" s="23"/>
      <c r="VKD4" s="23"/>
      <c r="VKE4" s="23"/>
      <c r="VKF4" s="23"/>
      <c r="VKG4" s="23"/>
      <c r="VKH4" s="23"/>
      <c r="VKI4" s="23"/>
      <c r="VKJ4" s="23"/>
      <c r="VKK4" s="23"/>
      <c r="VKL4" s="23"/>
      <c r="VKM4" s="23"/>
      <c r="VKN4" s="23"/>
      <c r="VKO4" s="23"/>
      <c r="VKP4" s="23"/>
      <c r="VKQ4" s="23"/>
      <c r="VKR4" s="23"/>
      <c r="VKS4" s="23"/>
      <c r="VKT4" s="23"/>
      <c r="VKU4" s="23"/>
      <c r="VKV4" s="23"/>
      <c r="VKW4" s="23"/>
      <c r="VKX4" s="23"/>
      <c r="VKY4" s="23"/>
      <c r="VKZ4" s="23"/>
      <c r="VLA4" s="24"/>
      <c r="VLD4" s="25"/>
      <c r="VLE4" s="26"/>
      <c r="VLG4" s="18"/>
      <c r="VLH4" s="19"/>
      <c r="VLI4" s="19"/>
      <c r="VLJ4" s="19"/>
      <c r="VLK4" s="19"/>
      <c r="VLL4" s="19"/>
      <c r="VLM4" s="19"/>
      <c r="VLN4" s="19"/>
      <c r="VLO4" s="19"/>
      <c r="VLP4" s="19"/>
      <c r="VLQ4" s="19"/>
      <c r="VLR4" s="20"/>
      <c r="VLS4" s="19"/>
      <c r="VLT4" s="19"/>
      <c r="VLU4" s="19"/>
      <c r="VLV4" s="21"/>
      <c r="VLW4" s="22"/>
      <c r="VLX4" s="21"/>
      <c r="VLY4" s="20"/>
      <c r="VLZ4" s="23"/>
      <c r="VMA4" s="23"/>
      <c r="VMB4" s="23"/>
      <c r="VMC4" s="23"/>
      <c r="VMD4" s="23"/>
      <c r="VME4" s="23"/>
      <c r="VMF4" s="23"/>
      <c r="VMG4" s="23"/>
      <c r="VMH4" s="23"/>
      <c r="VMI4" s="23"/>
      <c r="VMJ4" s="23"/>
      <c r="VMK4" s="23"/>
      <c r="VML4" s="23"/>
      <c r="VMM4" s="23"/>
      <c r="VMN4" s="23"/>
      <c r="VMO4" s="23"/>
      <c r="VMP4" s="23"/>
      <c r="VMQ4" s="23"/>
      <c r="VMR4" s="23"/>
      <c r="VMS4" s="23"/>
      <c r="VMT4" s="23"/>
      <c r="VMU4" s="23"/>
      <c r="VMV4" s="23"/>
      <c r="VMW4" s="23"/>
      <c r="VMX4" s="23"/>
      <c r="VMY4" s="23"/>
      <c r="VMZ4" s="23"/>
      <c r="VNA4" s="23"/>
      <c r="VNB4" s="23"/>
      <c r="VNC4" s="23"/>
      <c r="VND4" s="23"/>
      <c r="VNE4" s="23"/>
      <c r="VNF4" s="23"/>
      <c r="VNG4" s="23"/>
      <c r="VNH4" s="23"/>
      <c r="VNI4" s="23"/>
      <c r="VNJ4" s="24"/>
      <c r="VNM4" s="25"/>
      <c r="VNN4" s="26"/>
      <c r="VNP4" s="18"/>
      <c r="VNQ4" s="19"/>
      <c r="VNR4" s="19"/>
      <c r="VNS4" s="19"/>
      <c r="VNT4" s="19"/>
      <c r="VNU4" s="19"/>
      <c r="VNV4" s="19"/>
      <c r="VNW4" s="19"/>
      <c r="VNX4" s="19"/>
      <c r="VNY4" s="19"/>
      <c r="VNZ4" s="19"/>
      <c r="VOA4" s="20"/>
      <c r="VOB4" s="19"/>
      <c r="VOC4" s="19"/>
      <c r="VOD4" s="19"/>
      <c r="VOE4" s="21"/>
      <c r="VOF4" s="22"/>
      <c r="VOG4" s="21"/>
      <c r="VOH4" s="20"/>
      <c r="VOI4" s="23"/>
      <c r="VOJ4" s="23"/>
      <c r="VOK4" s="23"/>
      <c r="VOL4" s="23"/>
      <c r="VOM4" s="23"/>
      <c r="VON4" s="23"/>
      <c r="VOO4" s="23"/>
      <c r="VOP4" s="23"/>
      <c r="VOQ4" s="23"/>
      <c r="VOR4" s="23"/>
      <c r="VOS4" s="23"/>
      <c r="VOT4" s="23"/>
      <c r="VOU4" s="23"/>
      <c r="VOV4" s="23"/>
      <c r="VOW4" s="23"/>
      <c r="VOX4" s="23"/>
      <c r="VOY4" s="23"/>
      <c r="VOZ4" s="23"/>
      <c r="VPA4" s="23"/>
      <c r="VPB4" s="23"/>
      <c r="VPC4" s="23"/>
      <c r="VPD4" s="23"/>
      <c r="VPE4" s="23"/>
      <c r="VPF4" s="23"/>
      <c r="VPG4" s="23"/>
      <c r="VPH4" s="23"/>
      <c r="VPI4" s="23"/>
      <c r="VPJ4" s="23"/>
      <c r="VPK4" s="23"/>
      <c r="VPL4" s="23"/>
      <c r="VPM4" s="23"/>
      <c r="VPN4" s="23"/>
      <c r="VPO4" s="23"/>
      <c r="VPP4" s="23"/>
      <c r="VPQ4" s="23"/>
      <c r="VPR4" s="23"/>
      <c r="VPS4" s="24"/>
      <c r="VPV4" s="25"/>
      <c r="VPW4" s="26"/>
      <c r="VPY4" s="18"/>
      <c r="VPZ4" s="19"/>
      <c r="VQA4" s="19"/>
      <c r="VQB4" s="19"/>
      <c r="VQC4" s="19"/>
      <c r="VQD4" s="19"/>
      <c r="VQE4" s="19"/>
      <c r="VQF4" s="19"/>
      <c r="VQG4" s="19"/>
      <c r="VQH4" s="19"/>
      <c r="VQI4" s="19"/>
      <c r="VQJ4" s="20"/>
      <c r="VQK4" s="19"/>
      <c r="VQL4" s="19"/>
      <c r="VQM4" s="19"/>
      <c r="VQN4" s="21"/>
      <c r="VQO4" s="22"/>
      <c r="VQP4" s="21"/>
      <c r="VQQ4" s="20"/>
      <c r="VQR4" s="23"/>
      <c r="VQS4" s="23"/>
      <c r="VQT4" s="23"/>
      <c r="VQU4" s="23"/>
      <c r="VQV4" s="23"/>
      <c r="VQW4" s="23"/>
      <c r="VQX4" s="23"/>
      <c r="VQY4" s="23"/>
      <c r="VQZ4" s="23"/>
      <c r="VRA4" s="23"/>
      <c r="VRB4" s="23"/>
      <c r="VRC4" s="23"/>
      <c r="VRD4" s="23"/>
      <c r="VRE4" s="23"/>
      <c r="VRF4" s="23"/>
      <c r="VRG4" s="23"/>
      <c r="VRH4" s="23"/>
      <c r="VRI4" s="23"/>
      <c r="VRJ4" s="23"/>
      <c r="VRK4" s="23"/>
      <c r="VRL4" s="23"/>
      <c r="VRM4" s="23"/>
      <c r="VRN4" s="23"/>
      <c r="VRO4" s="23"/>
      <c r="VRP4" s="23"/>
      <c r="VRQ4" s="23"/>
      <c r="VRR4" s="23"/>
      <c r="VRS4" s="23"/>
      <c r="VRT4" s="23"/>
      <c r="VRU4" s="23"/>
      <c r="VRV4" s="23"/>
      <c r="VRW4" s="23"/>
      <c r="VRX4" s="23"/>
      <c r="VRY4" s="23"/>
      <c r="VRZ4" s="23"/>
      <c r="VSA4" s="23"/>
      <c r="VSB4" s="24"/>
      <c r="VSE4" s="25"/>
      <c r="VSF4" s="26"/>
      <c r="VSH4" s="18"/>
      <c r="VSI4" s="19"/>
      <c r="VSJ4" s="19"/>
      <c r="VSK4" s="19"/>
      <c r="VSL4" s="19"/>
      <c r="VSM4" s="19"/>
      <c r="VSN4" s="19"/>
      <c r="VSO4" s="19"/>
      <c r="VSP4" s="19"/>
      <c r="VSQ4" s="19"/>
      <c r="VSR4" s="19"/>
      <c r="VSS4" s="20"/>
      <c r="VST4" s="19"/>
      <c r="VSU4" s="19"/>
      <c r="VSV4" s="19"/>
      <c r="VSW4" s="21"/>
      <c r="VSX4" s="22"/>
      <c r="VSY4" s="21"/>
      <c r="VSZ4" s="20"/>
      <c r="VTA4" s="23"/>
      <c r="VTB4" s="23"/>
      <c r="VTC4" s="23"/>
      <c r="VTD4" s="23"/>
      <c r="VTE4" s="23"/>
      <c r="VTF4" s="23"/>
      <c r="VTG4" s="23"/>
      <c r="VTH4" s="23"/>
      <c r="VTI4" s="23"/>
      <c r="VTJ4" s="23"/>
      <c r="VTK4" s="23"/>
      <c r="VTL4" s="23"/>
      <c r="VTM4" s="23"/>
      <c r="VTN4" s="23"/>
      <c r="VTO4" s="23"/>
      <c r="VTP4" s="23"/>
      <c r="VTQ4" s="23"/>
      <c r="VTR4" s="23"/>
      <c r="VTS4" s="23"/>
      <c r="VTT4" s="23"/>
      <c r="VTU4" s="23"/>
      <c r="VTV4" s="23"/>
      <c r="VTW4" s="23"/>
      <c r="VTX4" s="23"/>
      <c r="VTY4" s="23"/>
      <c r="VTZ4" s="23"/>
      <c r="VUA4" s="23"/>
      <c r="VUB4" s="23"/>
      <c r="VUC4" s="23"/>
      <c r="VUD4" s="23"/>
      <c r="VUE4" s="23"/>
      <c r="VUF4" s="23"/>
      <c r="VUG4" s="23"/>
      <c r="VUH4" s="23"/>
      <c r="VUI4" s="23"/>
      <c r="VUJ4" s="23"/>
      <c r="VUK4" s="24"/>
      <c r="VUN4" s="25"/>
      <c r="VUO4" s="26"/>
      <c r="VUQ4" s="18"/>
      <c r="VUR4" s="19"/>
      <c r="VUS4" s="19"/>
      <c r="VUT4" s="19"/>
      <c r="VUU4" s="19"/>
      <c r="VUV4" s="19"/>
      <c r="VUW4" s="19"/>
      <c r="VUX4" s="19"/>
      <c r="VUY4" s="19"/>
      <c r="VUZ4" s="19"/>
      <c r="VVA4" s="19"/>
      <c r="VVB4" s="20"/>
      <c r="VVC4" s="19"/>
      <c r="VVD4" s="19"/>
      <c r="VVE4" s="19"/>
      <c r="VVF4" s="21"/>
      <c r="VVG4" s="22"/>
      <c r="VVH4" s="21"/>
      <c r="VVI4" s="20"/>
      <c r="VVJ4" s="23"/>
      <c r="VVK4" s="23"/>
      <c r="VVL4" s="23"/>
      <c r="VVM4" s="23"/>
      <c r="VVN4" s="23"/>
      <c r="VVO4" s="23"/>
      <c r="VVP4" s="23"/>
      <c r="VVQ4" s="23"/>
      <c r="VVR4" s="23"/>
      <c r="VVS4" s="23"/>
      <c r="VVT4" s="23"/>
      <c r="VVU4" s="23"/>
      <c r="VVV4" s="23"/>
      <c r="VVW4" s="23"/>
      <c r="VVX4" s="23"/>
      <c r="VVY4" s="23"/>
      <c r="VVZ4" s="23"/>
      <c r="VWA4" s="23"/>
      <c r="VWB4" s="23"/>
      <c r="VWC4" s="23"/>
      <c r="VWD4" s="23"/>
      <c r="VWE4" s="23"/>
      <c r="VWF4" s="23"/>
      <c r="VWG4" s="23"/>
      <c r="VWH4" s="23"/>
      <c r="VWI4" s="23"/>
      <c r="VWJ4" s="23"/>
      <c r="VWK4" s="23"/>
      <c r="VWL4" s="23"/>
      <c r="VWM4" s="23"/>
      <c r="VWN4" s="23"/>
      <c r="VWO4" s="23"/>
      <c r="VWP4" s="23"/>
      <c r="VWQ4" s="23"/>
      <c r="VWR4" s="23"/>
      <c r="VWS4" s="23"/>
      <c r="VWT4" s="24"/>
      <c r="VWW4" s="25"/>
      <c r="VWX4" s="26"/>
      <c r="VWZ4" s="18"/>
      <c r="VXA4" s="19"/>
      <c r="VXB4" s="19"/>
      <c r="VXC4" s="19"/>
      <c r="VXD4" s="19"/>
      <c r="VXE4" s="19"/>
      <c r="VXF4" s="19"/>
      <c r="VXG4" s="19"/>
      <c r="VXH4" s="19"/>
      <c r="VXI4" s="19"/>
      <c r="VXJ4" s="19"/>
      <c r="VXK4" s="20"/>
      <c r="VXL4" s="19"/>
      <c r="VXM4" s="19"/>
      <c r="VXN4" s="19"/>
      <c r="VXO4" s="21"/>
      <c r="VXP4" s="22"/>
      <c r="VXQ4" s="21"/>
      <c r="VXR4" s="20"/>
      <c r="VXS4" s="23"/>
      <c r="VXT4" s="23"/>
      <c r="VXU4" s="23"/>
      <c r="VXV4" s="23"/>
      <c r="VXW4" s="23"/>
      <c r="VXX4" s="23"/>
      <c r="VXY4" s="23"/>
      <c r="VXZ4" s="23"/>
      <c r="VYA4" s="23"/>
      <c r="VYB4" s="23"/>
      <c r="VYC4" s="23"/>
      <c r="VYD4" s="23"/>
      <c r="VYE4" s="23"/>
      <c r="VYF4" s="23"/>
      <c r="VYG4" s="23"/>
      <c r="VYH4" s="23"/>
      <c r="VYI4" s="23"/>
      <c r="VYJ4" s="23"/>
      <c r="VYK4" s="23"/>
      <c r="VYL4" s="23"/>
      <c r="VYM4" s="23"/>
      <c r="VYN4" s="23"/>
      <c r="VYO4" s="23"/>
      <c r="VYP4" s="23"/>
      <c r="VYQ4" s="23"/>
      <c r="VYR4" s="23"/>
      <c r="VYS4" s="23"/>
      <c r="VYT4" s="23"/>
      <c r="VYU4" s="23"/>
      <c r="VYV4" s="23"/>
      <c r="VYW4" s="23"/>
      <c r="VYX4" s="23"/>
      <c r="VYY4" s="23"/>
      <c r="VYZ4" s="23"/>
      <c r="VZA4" s="23"/>
      <c r="VZB4" s="23"/>
      <c r="VZC4" s="24"/>
      <c r="VZF4" s="25"/>
      <c r="VZG4" s="26"/>
      <c r="VZI4" s="18"/>
      <c r="VZJ4" s="19"/>
      <c r="VZK4" s="19"/>
      <c r="VZL4" s="19"/>
      <c r="VZM4" s="19"/>
      <c r="VZN4" s="19"/>
      <c r="VZO4" s="19"/>
      <c r="VZP4" s="19"/>
      <c r="VZQ4" s="19"/>
      <c r="VZR4" s="19"/>
      <c r="VZS4" s="19"/>
      <c r="VZT4" s="20"/>
      <c r="VZU4" s="19"/>
      <c r="VZV4" s="19"/>
      <c r="VZW4" s="19"/>
      <c r="VZX4" s="21"/>
      <c r="VZY4" s="22"/>
      <c r="VZZ4" s="21"/>
      <c r="WAA4" s="20"/>
      <c r="WAB4" s="23"/>
      <c r="WAC4" s="23"/>
      <c r="WAD4" s="23"/>
      <c r="WAE4" s="23"/>
      <c r="WAF4" s="23"/>
      <c r="WAG4" s="23"/>
      <c r="WAH4" s="23"/>
      <c r="WAI4" s="23"/>
      <c r="WAJ4" s="23"/>
      <c r="WAK4" s="23"/>
      <c r="WAL4" s="23"/>
      <c r="WAM4" s="23"/>
      <c r="WAN4" s="23"/>
      <c r="WAO4" s="23"/>
      <c r="WAP4" s="23"/>
      <c r="WAQ4" s="23"/>
      <c r="WAR4" s="23"/>
      <c r="WAS4" s="23"/>
      <c r="WAT4" s="23"/>
      <c r="WAU4" s="23"/>
      <c r="WAV4" s="23"/>
      <c r="WAW4" s="23"/>
      <c r="WAX4" s="23"/>
      <c r="WAY4" s="23"/>
      <c r="WAZ4" s="23"/>
      <c r="WBA4" s="23"/>
      <c r="WBB4" s="23"/>
      <c r="WBC4" s="23"/>
      <c r="WBD4" s="23"/>
      <c r="WBE4" s="23"/>
      <c r="WBF4" s="23"/>
      <c r="WBG4" s="23"/>
      <c r="WBH4" s="23"/>
      <c r="WBI4" s="23"/>
      <c r="WBJ4" s="23"/>
      <c r="WBK4" s="23"/>
      <c r="WBL4" s="24"/>
      <c r="WBO4" s="25"/>
      <c r="WBP4" s="26"/>
      <c r="WBR4" s="18"/>
      <c r="WBS4" s="19"/>
      <c r="WBT4" s="19"/>
      <c r="WBU4" s="19"/>
      <c r="WBV4" s="19"/>
      <c r="WBW4" s="19"/>
      <c r="WBX4" s="19"/>
      <c r="WBY4" s="19"/>
      <c r="WBZ4" s="19"/>
      <c r="WCA4" s="19"/>
      <c r="WCB4" s="19"/>
      <c r="WCC4" s="20"/>
      <c r="WCD4" s="19"/>
      <c r="WCE4" s="19"/>
      <c r="WCF4" s="19"/>
      <c r="WCG4" s="21"/>
      <c r="WCH4" s="22"/>
      <c r="WCI4" s="21"/>
      <c r="WCJ4" s="20"/>
      <c r="WCK4" s="23"/>
      <c r="WCL4" s="23"/>
      <c r="WCM4" s="23"/>
      <c r="WCN4" s="23"/>
      <c r="WCO4" s="23"/>
      <c r="WCP4" s="23"/>
      <c r="WCQ4" s="23"/>
      <c r="WCR4" s="23"/>
      <c r="WCS4" s="23"/>
      <c r="WCT4" s="23"/>
      <c r="WCU4" s="23"/>
      <c r="WCV4" s="23"/>
      <c r="WCW4" s="23"/>
      <c r="WCX4" s="23"/>
      <c r="WCY4" s="23"/>
      <c r="WCZ4" s="23"/>
      <c r="WDA4" s="23"/>
      <c r="WDB4" s="23"/>
      <c r="WDC4" s="23"/>
      <c r="WDD4" s="23"/>
      <c r="WDE4" s="23"/>
      <c r="WDF4" s="23"/>
      <c r="WDG4" s="23"/>
      <c r="WDH4" s="23"/>
      <c r="WDI4" s="23"/>
      <c r="WDJ4" s="23"/>
      <c r="WDK4" s="23"/>
      <c r="WDL4" s="23"/>
      <c r="WDM4" s="23"/>
      <c r="WDN4" s="23"/>
      <c r="WDO4" s="23"/>
      <c r="WDP4" s="23"/>
      <c r="WDQ4" s="23"/>
      <c r="WDR4" s="23"/>
      <c r="WDS4" s="23"/>
      <c r="WDT4" s="23"/>
      <c r="WDU4" s="24"/>
      <c r="WDX4" s="25"/>
      <c r="WDY4" s="26"/>
      <c r="WEA4" s="18"/>
      <c r="WEB4" s="19"/>
      <c r="WEC4" s="19"/>
      <c r="WED4" s="19"/>
      <c r="WEE4" s="19"/>
      <c r="WEF4" s="19"/>
      <c r="WEG4" s="19"/>
      <c r="WEH4" s="19"/>
      <c r="WEI4" s="19"/>
      <c r="WEJ4" s="19"/>
      <c r="WEK4" s="19"/>
      <c r="WEL4" s="20"/>
      <c r="WEM4" s="19"/>
      <c r="WEN4" s="19"/>
      <c r="WEO4" s="19"/>
      <c r="WEP4" s="21"/>
      <c r="WEQ4" s="22"/>
      <c r="WER4" s="21"/>
      <c r="WES4" s="20"/>
      <c r="WET4" s="23"/>
      <c r="WEU4" s="23"/>
      <c r="WEV4" s="23"/>
      <c r="WEW4" s="23"/>
      <c r="WEX4" s="23"/>
      <c r="WEY4" s="23"/>
      <c r="WEZ4" s="23"/>
      <c r="WFA4" s="23"/>
      <c r="WFB4" s="23"/>
      <c r="WFC4" s="23"/>
      <c r="WFD4" s="23"/>
      <c r="WFE4" s="23"/>
      <c r="WFF4" s="23"/>
      <c r="WFG4" s="23"/>
      <c r="WFH4" s="23"/>
      <c r="WFI4" s="23"/>
      <c r="WFJ4" s="23"/>
      <c r="WFK4" s="23"/>
      <c r="WFL4" s="23"/>
      <c r="WFM4" s="23"/>
      <c r="WFN4" s="23"/>
      <c r="WFO4" s="23"/>
      <c r="WFP4" s="23"/>
      <c r="WFQ4" s="23"/>
      <c r="WFR4" s="23"/>
      <c r="WFS4" s="23"/>
      <c r="WFT4" s="23"/>
      <c r="WFU4" s="23"/>
      <c r="WFV4" s="23"/>
      <c r="WFW4" s="23"/>
      <c r="WFX4" s="23"/>
      <c r="WFY4" s="23"/>
      <c r="WFZ4" s="23"/>
      <c r="WGA4" s="23"/>
      <c r="WGB4" s="23"/>
      <c r="WGC4" s="23"/>
      <c r="WGD4" s="24"/>
      <c r="WGG4" s="25"/>
      <c r="WGH4" s="26"/>
      <c r="WGJ4" s="18"/>
      <c r="WGK4" s="19"/>
      <c r="WGL4" s="19"/>
      <c r="WGM4" s="19"/>
      <c r="WGN4" s="19"/>
      <c r="WGO4" s="19"/>
      <c r="WGP4" s="19"/>
      <c r="WGQ4" s="19"/>
      <c r="WGR4" s="19"/>
      <c r="WGS4" s="19"/>
      <c r="WGT4" s="19"/>
      <c r="WGU4" s="20"/>
      <c r="WGV4" s="19"/>
      <c r="WGW4" s="19"/>
      <c r="WGX4" s="19"/>
      <c r="WGY4" s="21"/>
      <c r="WGZ4" s="22"/>
      <c r="WHA4" s="21"/>
      <c r="WHB4" s="20"/>
      <c r="WHC4" s="23"/>
      <c r="WHD4" s="23"/>
      <c r="WHE4" s="23"/>
      <c r="WHF4" s="23"/>
      <c r="WHG4" s="23"/>
      <c r="WHH4" s="23"/>
      <c r="WHI4" s="23"/>
      <c r="WHJ4" s="23"/>
      <c r="WHK4" s="23"/>
      <c r="WHL4" s="23"/>
      <c r="WHM4" s="23"/>
      <c r="WHN4" s="23"/>
      <c r="WHO4" s="23"/>
      <c r="WHP4" s="23"/>
      <c r="WHQ4" s="23"/>
      <c r="WHR4" s="23"/>
      <c r="WHS4" s="23"/>
      <c r="WHT4" s="23"/>
      <c r="WHU4" s="23"/>
      <c r="WHV4" s="23"/>
      <c r="WHW4" s="23"/>
      <c r="WHX4" s="23"/>
      <c r="WHY4" s="23"/>
      <c r="WHZ4" s="23"/>
      <c r="WIA4" s="23"/>
      <c r="WIB4" s="23"/>
      <c r="WIC4" s="23"/>
      <c r="WID4" s="23"/>
      <c r="WIE4" s="23"/>
      <c r="WIF4" s="23"/>
      <c r="WIG4" s="23"/>
      <c r="WIH4" s="23"/>
      <c r="WII4" s="23"/>
      <c r="WIJ4" s="23"/>
      <c r="WIK4" s="23"/>
      <c r="WIL4" s="23"/>
      <c r="WIM4" s="24"/>
      <c r="WIP4" s="25"/>
      <c r="WIQ4" s="26"/>
      <c r="WIS4" s="18"/>
      <c r="WIT4" s="19"/>
      <c r="WIU4" s="19"/>
      <c r="WIV4" s="19"/>
      <c r="WIW4" s="19"/>
      <c r="WIX4" s="19"/>
      <c r="WIY4" s="19"/>
      <c r="WIZ4" s="19"/>
      <c r="WJA4" s="19"/>
      <c r="WJB4" s="19"/>
      <c r="WJC4" s="19"/>
      <c r="WJD4" s="20"/>
      <c r="WJE4" s="19"/>
      <c r="WJF4" s="19"/>
      <c r="WJG4" s="19"/>
      <c r="WJH4" s="21"/>
      <c r="WJI4" s="22"/>
      <c r="WJJ4" s="21"/>
      <c r="WJK4" s="20"/>
      <c r="WJL4" s="23"/>
      <c r="WJM4" s="23"/>
      <c r="WJN4" s="23"/>
      <c r="WJO4" s="23"/>
      <c r="WJP4" s="23"/>
      <c r="WJQ4" s="23"/>
      <c r="WJR4" s="23"/>
      <c r="WJS4" s="23"/>
      <c r="WJT4" s="23"/>
      <c r="WJU4" s="23"/>
      <c r="WJV4" s="23"/>
      <c r="WJW4" s="23"/>
      <c r="WJX4" s="23"/>
      <c r="WJY4" s="23"/>
      <c r="WJZ4" s="23"/>
      <c r="WKA4" s="23"/>
      <c r="WKB4" s="23"/>
      <c r="WKC4" s="23"/>
      <c r="WKD4" s="23"/>
      <c r="WKE4" s="23"/>
      <c r="WKF4" s="23"/>
      <c r="WKG4" s="23"/>
      <c r="WKH4" s="23"/>
      <c r="WKI4" s="23"/>
      <c r="WKJ4" s="23"/>
      <c r="WKK4" s="23"/>
      <c r="WKL4" s="23"/>
      <c r="WKM4" s="23"/>
      <c r="WKN4" s="23"/>
      <c r="WKO4" s="23"/>
      <c r="WKP4" s="23"/>
      <c r="WKQ4" s="23"/>
      <c r="WKR4" s="23"/>
      <c r="WKS4" s="23"/>
      <c r="WKT4" s="23"/>
      <c r="WKU4" s="23"/>
      <c r="WKV4" s="24"/>
      <c r="WKY4" s="25"/>
      <c r="WKZ4" s="26"/>
      <c r="WLB4" s="18"/>
      <c r="WLC4" s="19"/>
      <c r="WLD4" s="19"/>
      <c r="WLE4" s="19"/>
      <c r="WLF4" s="19"/>
      <c r="WLG4" s="19"/>
      <c r="WLH4" s="19"/>
      <c r="WLI4" s="19"/>
      <c r="WLJ4" s="19"/>
      <c r="WLK4" s="19"/>
      <c r="WLL4" s="19"/>
      <c r="WLM4" s="20"/>
      <c r="WLN4" s="19"/>
      <c r="WLO4" s="19"/>
      <c r="WLP4" s="19"/>
      <c r="WLQ4" s="21"/>
      <c r="WLR4" s="22"/>
      <c r="WLS4" s="21"/>
      <c r="WLT4" s="20"/>
      <c r="WLU4" s="23"/>
      <c r="WLV4" s="23"/>
      <c r="WLW4" s="23"/>
      <c r="WLX4" s="23"/>
      <c r="WLY4" s="23"/>
      <c r="WLZ4" s="23"/>
      <c r="WMA4" s="23"/>
      <c r="WMB4" s="23"/>
      <c r="WMC4" s="23"/>
      <c r="WMD4" s="23"/>
      <c r="WME4" s="23"/>
      <c r="WMF4" s="23"/>
      <c r="WMG4" s="23"/>
      <c r="WMH4" s="23"/>
      <c r="WMI4" s="23"/>
      <c r="WMJ4" s="23"/>
      <c r="WMK4" s="23"/>
      <c r="WML4" s="23"/>
      <c r="WMM4" s="23"/>
      <c r="WMN4" s="23"/>
      <c r="WMO4" s="23"/>
      <c r="WMP4" s="23"/>
      <c r="WMQ4" s="23"/>
      <c r="WMR4" s="23"/>
      <c r="WMS4" s="23"/>
      <c r="WMT4" s="23"/>
      <c r="WMU4" s="23"/>
      <c r="WMV4" s="23"/>
      <c r="WMW4" s="23"/>
      <c r="WMX4" s="23"/>
      <c r="WMY4" s="23"/>
      <c r="WMZ4" s="23"/>
      <c r="WNA4" s="23"/>
      <c r="WNB4" s="23"/>
      <c r="WNC4" s="23"/>
      <c r="WND4" s="23"/>
      <c r="WNE4" s="24"/>
      <c r="WNH4" s="25"/>
      <c r="WNI4" s="26"/>
      <c r="WNK4" s="18"/>
      <c r="WNL4" s="19"/>
      <c r="WNM4" s="19"/>
      <c r="WNN4" s="19"/>
      <c r="WNO4" s="19"/>
      <c r="WNP4" s="19"/>
      <c r="WNQ4" s="19"/>
      <c r="WNR4" s="19"/>
      <c r="WNS4" s="19"/>
      <c r="WNT4" s="19"/>
      <c r="WNU4" s="19"/>
      <c r="WNV4" s="20"/>
      <c r="WNW4" s="19"/>
      <c r="WNX4" s="19"/>
      <c r="WNY4" s="19"/>
      <c r="WNZ4" s="21"/>
      <c r="WOA4" s="22"/>
      <c r="WOB4" s="21"/>
      <c r="WOC4" s="20"/>
      <c r="WOD4" s="23"/>
      <c r="WOE4" s="23"/>
      <c r="WOF4" s="23"/>
      <c r="WOG4" s="23"/>
      <c r="WOH4" s="23"/>
      <c r="WOI4" s="23"/>
      <c r="WOJ4" s="23"/>
      <c r="WOK4" s="23"/>
      <c r="WOL4" s="23"/>
      <c r="WOM4" s="23"/>
      <c r="WON4" s="23"/>
      <c r="WOO4" s="23"/>
      <c r="WOP4" s="23"/>
      <c r="WOQ4" s="23"/>
      <c r="WOR4" s="23"/>
      <c r="WOS4" s="23"/>
      <c r="WOT4" s="23"/>
      <c r="WOU4" s="23"/>
      <c r="WOV4" s="23"/>
      <c r="WOW4" s="23"/>
      <c r="WOX4" s="23"/>
      <c r="WOY4" s="23"/>
      <c r="WOZ4" s="23"/>
      <c r="WPA4" s="23"/>
      <c r="WPB4" s="23"/>
      <c r="WPC4" s="23"/>
      <c r="WPD4" s="23"/>
      <c r="WPE4" s="23"/>
      <c r="WPF4" s="23"/>
      <c r="WPG4" s="23"/>
      <c r="WPH4" s="23"/>
      <c r="WPI4" s="23"/>
      <c r="WPJ4" s="23"/>
      <c r="WPK4" s="23"/>
      <c r="WPL4" s="23"/>
      <c r="WPM4" s="23"/>
      <c r="WPN4" s="24"/>
      <c r="WPQ4" s="25"/>
      <c r="WPR4" s="26"/>
      <c r="WPT4" s="18"/>
      <c r="WPU4" s="19"/>
      <c r="WPV4" s="19"/>
      <c r="WPW4" s="19"/>
      <c r="WPX4" s="19"/>
      <c r="WPY4" s="19"/>
      <c r="WPZ4" s="19"/>
      <c r="WQA4" s="19"/>
      <c r="WQB4" s="19"/>
      <c r="WQC4" s="19"/>
      <c r="WQD4" s="19"/>
      <c r="WQE4" s="20"/>
      <c r="WQF4" s="19"/>
      <c r="WQG4" s="19"/>
      <c r="WQH4" s="19"/>
      <c r="WQI4" s="21"/>
      <c r="WQJ4" s="22"/>
      <c r="WQK4" s="21"/>
      <c r="WQL4" s="20"/>
      <c r="WQM4" s="23"/>
      <c r="WQN4" s="23"/>
      <c r="WQO4" s="23"/>
      <c r="WQP4" s="23"/>
      <c r="WQQ4" s="23"/>
      <c r="WQR4" s="23"/>
      <c r="WQS4" s="23"/>
      <c r="WQT4" s="23"/>
      <c r="WQU4" s="23"/>
      <c r="WQV4" s="23"/>
      <c r="WQW4" s="23"/>
      <c r="WQX4" s="23"/>
      <c r="WQY4" s="23"/>
      <c r="WQZ4" s="23"/>
      <c r="WRA4" s="23"/>
      <c r="WRB4" s="23"/>
      <c r="WRC4" s="23"/>
      <c r="WRD4" s="23"/>
      <c r="WRE4" s="23"/>
      <c r="WRF4" s="23"/>
      <c r="WRG4" s="23"/>
      <c r="WRH4" s="23"/>
      <c r="WRI4" s="23"/>
      <c r="WRJ4" s="23"/>
      <c r="WRK4" s="23"/>
      <c r="WRL4" s="23"/>
      <c r="WRM4" s="23"/>
      <c r="WRN4" s="23"/>
      <c r="WRO4" s="23"/>
      <c r="WRP4" s="23"/>
      <c r="WRQ4" s="23"/>
      <c r="WRR4" s="23"/>
      <c r="WRS4" s="23"/>
      <c r="WRT4" s="23"/>
      <c r="WRU4" s="23"/>
      <c r="WRV4" s="23"/>
      <c r="WRW4" s="24"/>
      <c r="WRZ4" s="25"/>
      <c r="WSA4" s="26"/>
      <c r="WSC4" s="18"/>
      <c r="WSD4" s="19"/>
      <c r="WSE4" s="19"/>
      <c r="WSF4" s="19"/>
      <c r="WSG4" s="19"/>
      <c r="WSH4" s="19"/>
      <c r="WSI4" s="19"/>
      <c r="WSJ4" s="19"/>
      <c r="WSK4" s="19"/>
      <c r="WSL4" s="19"/>
      <c r="WSM4" s="19"/>
      <c r="WSN4" s="20"/>
      <c r="WSO4" s="19"/>
      <c r="WSP4" s="19"/>
      <c r="WSQ4" s="19"/>
      <c r="WSR4" s="21"/>
      <c r="WSS4" s="22"/>
      <c r="WST4" s="21"/>
      <c r="WSU4" s="20"/>
      <c r="WSV4" s="23"/>
      <c r="WSW4" s="23"/>
      <c r="WSX4" s="23"/>
      <c r="WSY4" s="23"/>
      <c r="WSZ4" s="23"/>
      <c r="WTA4" s="23"/>
      <c r="WTB4" s="23"/>
      <c r="WTC4" s="23"/>
      <c r="WTD4" s="23"/>
      <c r="WTE4" s="23"/>
      <c r="WTF4" s="23"/>
      <c r="WTG4" s="23"/>
      <c r="WTH4" s="23"/>
      <c r="WTI4" s="23"/>
      <c r="WTJ4" s="23"/>
      <c r="WTK4" s="23"/>
      <c r="WTL4" s="23"/>
      <c r="WTM4" s="23"/>
      <c r="WTN4" s="23"/>
      <c r="WTO4" s="23"/>
      <c r="WTP4" s="23"/>
      <c r="WTQ4" s="23"/>
      <c r="WTR4" s="23"/>
      <c r="WTS4" s="23"/>
      <c r="WTT4" s="23"/>
      <c r="WTU4" s="23"/>
      <c r="WTV4" s="23"/>
      <c r="WTW4" s="23"/>
      <c r="WTX4" s="23"/>
      <c r="WTY4" s="23"/>
      <c r="WTZ4" s="23"/>
      <c r="WUA4" s="23"/>
      <c r="WUB4" s="23"/>
      <c r="WUC4" s="23"/>
      <c r="WUD4" s="23"/>
      <c r="WUE4" s="23"/>
      <c r="WUF4" s="24"/>
      <c r="WUI4" s="25"/>
      <c r="WUJ4" s="26"/>
      <c r="WUL4" s="18"/>
      <c r="WUM4" s="19"/>
      <c r="WUN4" s="19"/>
      <c r="WUO4" s="19"/>
      <c r="WUP4" s="19"/>
      <c r="WUQ4" s="19"/>
      <c r="WUR4" s="19"/>
      <c r="WUS4" s="19"/>
      <c r="WUT4" s="19"/>
      <c r="WUU4" s="19"/>
      <c r="WUV4" s="19"/>
      <c r="WUW4" s="20"/>
      <c r="WUX4" s="19"/>
      <c r="WUY4" s="19"/>
      <c r="WUZ4" s="19"/>
      <c r="WVA4" s="21"/>
      <c r="WVB4" s="22"/>
      <c r="WVC4" s="21"/>
      <c r="WVD4" s="20"/>
      <c r="WVE4" s="23"/>
      <c r="WVF4" s="23"/>
      <c r="WVG4" s="23"/>
      <c r="WVH4" s="23"/>
      <c r="WVI4" s="23"/>
      <c r="WVJ4" s="23"/>
      <c r="WVK4" s="23"/>
      <c r="WVL4" s="23"/>
      <c r="WVM4" s="23"/>
      <c r="WVN4" s="23"/>
      <c r="WVO4" s="23"/>
      <c r="WVP4" s="23"/>
      <c r="WVQ4" s="23"/>
      <c r="WVR4" s="23"/>
      <c r="WVS4" s="23"/>
      <c r="WVT4" s="23"/>
      <c r="WVU4" s="23"/>
      <c r="WVV4" s="23"/>
      <c r="WVW4" s="23"/>
      <c r="WVX4" s="23"/>
      <c r="WVY4" s="23"/>
      <c r="WVZ4" s="23"/>
      <c r="WWA4" s="23"/>
      <c r="WWB4" s="23"/>
      <c r="WWC4" s="23"/>
      <c r="WWD4" s="23"/>
      <c r="WWE4" s="23"/>
      <c r="WWF4" s="23"/>
      <c r="WWG4" s="23"/>
      <c r="WWH4" s="23"/>
      <c r="WWI4" s="23"/>
      <c r="WWJ4" s="23"/>
      <c r="WWK4" s="23"/>
      <c r="WWL4" s="23"/>
      <c r="WWM4" s="23"/>
      <c r="WWN4" s="23"/>
      <c r="WWO4" s="24"/>
      <c r="WWR4" s="25"/>
      <c r="WWS4" s="26"/>
      <c r="WWU4" s="18"/>
      <c r="WWV4" s="19"/>
      <c r="WWW4" s="19"/>
      <c r="WWX4" s="19"/>
      <c r="WWY4" s="19"/>
      <c r="WWZ4" s="19"/>
      <c r="WXA4" s="19"/>
      <c r="WXB4" s="19"/>
      <c r="WXC4" s="19"/>
      <c r="WXD4" s="19"/>
      <c r="WXE4" s="19"/>
      <c r="WXF4" s="20"/>
      <c r="WXG4" s="19"/>
      <c r="WXH4" s="19"/>
      <c r="WXI4" s="19"/>
      <c r="WXJ4" s="21"/>
      <c r="WXK4" s="22"/>
      <c r="WXL4" s="21"/>
      <c r="WXM4" s="20"/>
      <c r="WXN4" s="23"/>
      <c r="WXO4" s="23"/>
      <c r="WXP4" s="23"/>
      <c r="WXQ4" s="23"/>
      <c r="WXR4" s="23"/>
      <c r="WXS4" s="23"/>
      <c r="WXT4" s="23"/>
      <c r="WXU4" s="23"/>
      <c r="WXV4" s="23"/>
      <c r="WXW4" s="23"/>
      <c r="WXX4" s="23"/>
      <c r="WXY4" s="23"/>
      <c r="WXZ4" s="23"/>
      <c r="WYA4" s="23"/>
      <c r="WYB4" s="23"/>
      <c r="WYC4" s="23"/>
      <c r="WYD4" s="23"/>
      <c r="WYE4" s="23"/>
      <c r="WYF4" s="23"/>
      <c r="WYG4" s="23"/>
      <c r="WYH4" s="23"/>
      <c r="WYI4" s="23"/>
      <c r="WYJ4" s="23"/>
      <c r="WYK4" s="23"/>
      <c r="WYL4" s="23"/>
      <c r="WYM4" s="23"/>
      <c r="WYN4" s="23"/>
      <c r="WYO4" s="23"/>
      <c r="WYP4" s="23"/>
      <c r="WYQ4" s="23"/>
      <c r="WYR4" s="23"/>
      <c r="WYS4" s="23"/>
      <c r="WYT4" s="23"/>
      <c r="WYU4" s="23"/>
      <c r="WYV4" s="23"/>
      <c r="WYW4" s="23"/>
      <c r="WYX4" s="24"/>
      <c r="WZA4" s="25"/>
      <c r="WZB4" s="26"/>
      <c r="WZD4" s="18"/>
      <c r="WZE4" s="19"/>
      <c r="WZF4" s="19"/>
      <c r="WZG4" s="19"/>
      <c r="WZH4" s="19"/>
      <c r="WZI4" s="19"/>
      <c r="WZJ4" s="19"/>
      <c r="WZK4" s="19"/>
      <c r="WZL4" s="19"/>
      <c r="WZM4" s="19"/>
      <c r="WZN4" s="19"/>
      <c r="WZO4" s="20"/>
      <c r="WZP4" s="19"/>
      <c r="WZQ4" s="19"/>
      <c r="WZR4" s="19"/>
      <c r="WZS4" s="21"/>
      <c r="WZT4" s="22"/>
      <c r="WZU4" s="21"/>
      <c r="WZV4" s="20"/>
      <c r="WZW4" s="23"/>
      <c r="WZX4" s="23"/>
      <c r="WZY4" s="23"/>
      <c r="WZZ4" s="23"/>
      <c r="XAA4" s="23"/>
      <c r="XAB4" s="23"/>
      <c r="XAC4" s="23"/>
      <c r="XAD4" s="23"/>
      <c r="XAE4" s="23"/>
      <c r="XAF4" s="23"/>
      <c r="XAG4" s="23"/>
      <c r="XAH4" s="23"/>
      <c r="XAI4" s="23"/>
      <c r="XAJ4" s="23"/>
      <c r="XAK4" s="23"/>
      <c r="XAL4" s="23"/>
      <c r="XAM4" s="23"/>
      <c r="XAN4" s="23"/>
      <c r="XAO4" s="23"/>
      <c r="XAP4" s="23"/>
      <c r="XAQ4" s="23"/>
      <c r="XAR4" s="23"/>
      <c r="XAS4" s="23"/>
      <c r="XAT4" s="23"/>
      <c r="XAU4" s="23"/>
      <c r="XAV4" s="23"/>
      <c r="XAW4" s="23"/>
      <c r="XAX4" s="23"/>
      <c r="XAY4" s="23"/>
      <c r="XAZ4" s="23"/>
      <c r="XBA4" s="23"/>
      <c r="XBB4" s="23"/>
      <c r="XBC4" s="23"/>
      <c r="XBD4" s="23"/>
      <c r="XBE4" s="23"/>
      <c r="XBF4" s="23"/>
      <c r="XBG4" s="24"/>
      <c r="XBJ4" s="25"/>
      <c r="XBK4" s="26"/>
      <c r="XBM4" s="18"/>
      <c r="XBN4" s="19"/>
      <c r="XBO4" s="19"/>
      <c r="XBP4" s="19"/>
      <c r="XBQ4" s="19"/>
      <c r="XBR4" s="19"/>
      <c r="XBS4" s="19"/>
      <c r="XBT4" s="19"/>
      <c r="XBU4" s="19"/>
      <c r="XBV4" s="19"/>
      <c r="XBW4" s="19"/>
      <c r="XBX4" s="20"/>
      <c r="XBY4" s="19"/>
      <c r="XBZ4" s="19"/>
      <c r="XCA4" s="19"/>
      <c r="XCB4" s="21"/>
      <c r="XCC4" s="22"/>
      <c r="XCD4" s="21"/>
      <c r="XCE4" s="20"/>
      <c r="XCF4" s="23"/>
      <c r="XCG4" s="23"/>
      <c r="XCH4" s="23"/>
      <c r="XCI4" s="23"/>
      <c r="XCJ4" s="23"/>
      <c r="XCK4" s="23"/>
      <c r="XCL4" s="23"/>
      <c r="XCM4" s="23"/>
      <c r="XCN4" s="23"/>
      <c r="XCO4" s="23"/>
      <c r="XCP4" s="23"/>
      <c r="XCQ4" s="23"/>
      <c r="XCR4" s="23"/>
      <c r="XCS4" s="23"/>
      <c r="XCT4" s="23"/>
      <c r="XCU4" s="23"/>
      <c r="XCV4" s="23"/>
      <c r="XCW4" s="23"/>
      <c r="XCX4" s="23"/>
      <c r="XCY4" s="23"/>
      <c r="XCZ4" s="23"/>
      <c r="XDA4" s="23"/>
      <c r="XDB4" s="23"/>
      <c r="XDC4" s="23"/>
      <c r="XDD4" s="23"/>
      <c r="XDE4" s="23"/>
      <c r="XDF4" s="23"/>
      <c r="XDG4" s="23"/>
      <c r="XDH4" s="23"/>
      <c r="XDI4" s="23"/>
      <c r="XDJ4" s="23"/>
      <c r="XDK4" s="23"/>
      <c r="XDL4" s="23"/>
      <c r="XDM4" s="23"/>
      <c r="XDN4" s="23"/>
      <c r="XDO4" s="23"/>
      <c r="XDP4" s="24"/>
      <c r="XDS4" s="25"/>
      <c r="XDT4" s="26"/>
      <c r="XDV4" s="18"/>
      <c r="XDW4" s="19"/>
      <c r="XDX4" s="19"/>
      <c r="XDY4" s="19"/>
      <c r="XDZ4" s="19"/>
      <c r="XEA4" s="19"/>
      <c r="XEB4" s="19"/>
      <c r="XEC4" s="19"/>
      <c r="XED4" s="19"/>
      <c r="XEE4" s="19"/>
      <c r="XEF4" s="19"/>
      <c r="XEG4" s="20"/>
      <c r="XEH4" s="19"/>
      <c r="XEI4" s="19"/>
      <c r="XEJ4" s="19"/>
      <c r="XEK4" s="21"/>
      <c r="XEL4" s="22"/>
      <c r="XEM4" s="21"/>
      <c r="XEN4" s="20"/>
    </row>
    <row r="5" spans="1:5120 5123:14335 14337:16368" ht="16.5" customHeight="1" x14ac:dyDescent="0.3">
      <c r="A5" t="str">
        <f>Fuente!A5</f>
        <v>AENA SM Equity</v>
      </c>
      <c r="B5" s="2" t="str">
        <f>Fuente!B5</f>
        <v>Aena SME SA</v>
      </c>
      <c r="C5" s="3">
        <f>Fuente!C5</f>
        <v>1.4012681244981846E-2</v>
      </c>
      <c r="D5" s="3">
        <f>Fuente!D5</f>
        <v>0.54267084560563728</v>
      </c>
      <c r="E5" s="3">
        <f>Fuente!E5</f>
        <v>7.726925130753419E-2</v>
      </c>
      <c r="F5" s="3">
        <f>Fuente!F5</f>
        <v>7.7261837279669843E-2</v>
      </c>
      <c r="G5" s="3">
        <f>_xll.BDP(A5,$G$1)/100</f>
        <v>0.13947371722252769</v>
      </c>
      <c r="H5" s="3">
        <f t="shared" si="0"/>
        <v>7.726925130753419E-2</v>
      </c>
      <c r="I5" s="3">
        <f t="shared" si="1"/>
        <v>7.726925130753419E-2</v>
      </c>
      <c r="J5" s="3">
        <f t="shared" si="2"/>
        <v>7.726925130753419E-2</v>
      </c>
      <c r="K5" s="3">
        <f>Fuente!G17</f>
        <v>-0.26835710972510224</v>
      </c>
      <c r="L5" s="3">
        <f>Fuente!H17</f>
        <v>0</v>
      </c>
      <c r="M5" s="16">
        <f>Fuente!I17</f>
        <v>-2.0815346250008941</v>
      </c>
      <c r="N5" s="3">
        <f>Fuente!J17</f>
        <v>0.25474578086089017</v>
      </c>
      <c r="O5" s="3">
        <f>Fuente!K17</f>
        <v>0.2529253442305483</v>
      </c>
      <c r="P5" s="3">
        <f>Fuente!L17</f>
        <v>0.49868191746204749</v>
      </c>
      <c r="Q5" s="4">
        <f>Fuente!M17</f>
        <v>0.26693470064660679</v>
      </c>
      <c r="R5" s="5">
        <f>Fuente!N17</f>
        <v>-0.35210999935482612</v>
      </c>
      <c r="S5" s="4">
        <f>Fuente!O17</f>
        <v>0</v>
      </c>
      <c r="T5" s="16">
        <f>Fuente!P17</f>
        <v>-2.3551620681628451</v>
      </c>
      <c r="U5" s="6">
        <f>Fuente!Q5</f>
        <v>2</v>
      </c>
      <c r="V5" s="6">
        <f>Fuente!R5</f>
        <v>2</v>
      </c>
      <c r="W5" s="6">
        <f>Fuente!S5</f>
        <v>2</v>
      </c>
      <c r="X5" s="6">
        <f>Fuente!T5</f>
        <v>1</v>
      </c>
      <c r="Y5" s="6">
        <f>Fuente!U5</f>
        <v>1</v>
      </c>
      <c r="Z5" s="6">
        <f>Fuente!V5</f>
        <v>3</v>
      </c>
      <c r="AA5" s="6">
        <f>Fuente!W5</f>
        <v>2</v>
      </c>
      <c r="AB5" s="6">
        <f>Fuente!X5</f>
        <v>1</v>
      </c>
      <c r="AC5" s="6">
        <f>Fuente!Y5</f>
        <v>1</v>
      </c>
      <c r="AD5" s="6">
        <f>Fuente!Z5</f>
        <v>1</v>
      </c>
      <c r="AE5" s="6">
        <f>Fuente!AA5</f>
        <v>2</v>
      </c>
      <c r="AF5" s="6">
        <f>Fuente!AB5</f>
        <v>3</v>
      </c>
      <c r="AG5" s="6">
        <f>Fuente!AC5</f>
        <v>1</v>
      </c>
      <c r="AH5" s="6" t="str">
        <f>Fuente!AD5</f>
        <v>Asset Plays</v>
      </c>
      <c r="AI5" s="6" t="str">
        <f>Fuente!AE5</f>
        <v>Regular</v>
      </c>
      <c r="AJ5" s="6" t="str">
        <f>Fuente!AF5</f>
        <v>SPAIN</v>
      </c>
      <c r="AK5" s="6" t="str">
        <f>Fuente!AG5</f>
        <v>Industrials</v>
      </c>
      <c r="AL5" s="6" t="str">
        <f>Fuente!AH5</f>
        <v>Transportation Infrastructure</v>
      </c>
      <c r="AM5" s="6" t="str">
        <f>Fuente!AI5</f>
        <v>Transportation</v>
      </c>
      <c r="AN5" s="6" t="str">
        <f>Fuente!AJ5</f>
        <v>Weak</v>
      </c>
      <c r="AO5" s="6" t="str">
        <f>Fuente!AK5</f>
        <v>Medium</v>
      </c>
      <c r="AP5" s="6" t="str">
        <f>Fuente!AL5</f>
        <v>Unique Assets</v>
      </c>
      <c r="AQ5" s="6" t="str">
        <f>Fuente!AM5</f>
        <v>Intangible Assets/Licences</v>
      </c>
      <c r="AR5" s="6">
        <f>Fuente!AN5</f>
        <v>0</v>
      </c>
      <c r="AS5" s="6" t="str">
        <f>Fuente!AO5</f>
        <v>Narrow</v>
      </c>
      <c r="AT5" s="6" t="str">
        <f>Fuente!AP5</f>
        <v>Static</v>
      </c>
      <c r="AU5" s="6" t="str">
        <f>Fuente!AQ5</f>
        <v>Slow</v>
      </c>
      <c r="AV5" s="6">
        <f>Fuente!AR5</f>
        <v>6</v>
      </c>
      <c r="AW5" s="6">
        <f>Fuente!AS5</f>
        <v>18</v>
      </c>
      <c r="AX5" s="6">
        <f>Fuente!AT5</f>
        <v>160</v>
      </c>
      <c r="AY5" s="6">
        <f>Fuente!AU5</f>
        <v>180</v>
      </c>
      <c r="AZ5" s="6" t="str">
        <f>Fuente!AV5</f>
        <v>Tactical</v>
      </c>
      <c r="BA5" s="6">
        <f>Fuente!AW5</f>
        <v>80</v>
      </c>
      <c r="BB5" s="6">
        <f>Fuente!AX5</f>
        <v>53.333333333333336</v>
      </c>
      <c r="BC5" s="6">
        <f>Fuente!AY5</f>
        <v>160</v>
      </c>
      <c r="BD5" s="6">
        <f>Fuente!AZ5</f>
        <v>0</v>
      </c>
      <c r="BE5" s="7" t="str">
        <f>Fuente!BA5</f>
        <v>Empresa dedicada principalmente a la explotación de aeropuertos. Sus actividades se dividen en cuatro segmentos: Aeropuertos, Comercial, así como servicios bancarios y publicidad y Servicios fuera de la terminal e internacional. Este último comprende las operaciones de la filial de la empresa que invierte en otros propietarios de aeropuertos principalmente en México, Colombia y el Reino Unido. Las ventas normalizadas suponen 4,500M que multiplicadas por el margen normalizado del 32% y por el cash conversion rate del 1,2 alcanza los 1700. El FCF estaria por tanto entre los 1600 y 1800 que por un multiplo estandar de 15 daria una valoración de entre 160 y 180</v>
      </c>
      <c r="BF5" s="8">
        <f>Fuente!BB5</f>
        <v>0</v>
      </c>
      <c r="BG5" s="8">
        <f>Fuente!BC5</f>
        <v>0</v>
      </c>
      <c r="BH5" s="10">
        <f>Fuente!BD5</f>
        <v>44573</v>
      </c>
      <c r="BI5" s="15">
        <f>Fuente!BE5</f>
        <v>0</v>
      </c>
    </row>
    <row r="6" spans="1:5120 5123:14335 14337:16368" ht="16.5" customHeight="1" x14ac:dyDescent="0.3">
      <c r="A6" t="str">
        <f>Fuente!A6</f>
        <v>AGIL SM Equity</v>
      </c>
      <c r="B6" s="2" t="str">
        <f>Fuente!B6</f>
        <v>Agile Content SA</v>
      </c>
      <c r="C6" s="3" t="e">
        <f>Fuente!C6</f>
        <v>#VALUE!</v>
      </c>
      <c r="D6" s="3">
        <f>Fuente!D6</f>
        <v>0.16377654831845068</v>
      </c>
      <c r="E6" s="3" t="e">
        <f>Fuente!E6</f>
        <v>#VALUE!</v>
      </c>
      <c r="F6" s="3" t="e">
        <f>Fuente!F6</f>
        <v>#VALUE!</v>
      </c>
      <c r="G6" s="3">
        <f>_xll.BDP(A6,$G$1)/100</f>
        <v>-9.8668110589162805E-2</v>
      </c>
      <c r="H6" s="3" t="e">
        <f t="shared" si="0"/>
        <v>#VALUE!</v>
      </c>
      <c r="I6" s="3" t="e">
        <f t="shared" si="1"/>
        <v>#VALUE!</v>
      </c>
      <c r="J6" s="3" t="e">
        <f t="shared" si="2"/>
        <v>#VALUE!</v>
      </c>
      <c r="K6" s="3">
        <f>Fuente!G14</f>
        <v>-0.42318727597278433</v>
      </c>
      <c r="L6" s="3">
        <f>Fuente!H14</f>
        <v>-4.0079146019512804E-2</v>
      </c>
      <c r="M6" s="16">
        <f>Fuente!I14</f>
        <v>-1.6519006268954755</v>
      </c>
      <c r="N6" s="3">
        <f>Fuente!J14</f>
        <v>0.33259384733074704</v>
      </c>
      <c r="O6" s="3">
        <f>Fuente!K14</f>
        <v>0.33331693168988868</v>
      </c>
      <c r="P6" s="3">
        <f>Fuente!L14</f>
        <v>11.977682497801231</v>
      </c>
      <c r="Q6" s="4">
        <f>Fuente!M14</f>
        <v>11.977682497801231</v>
      </c>
      <c r="R6" s="5">
        <f>Fuente!N14</f>
        <v>-0.15382818331519479</v>
      </c>
      <c r="S6" s="4">
        <f>Fuente!O14</f>
        <v>-2.2903412377096588E-2</v>
      </c>
      <c r="T6" s="16">
        <f>Fuente!P14</f>
        <v>-0.44281695685335387</v>
      </c>
      <c r="U6" s="6">
        <f>Fuente!Q6</f>
        <v>3</v>
      </c>
      <c r="V6" s="6">
        <f>Fuente!R6</f>
        <v>3</v>
      </c>
      <c r="W6" s="6">
        <f>Fuente!S6</f>
        <v>1</v>
      </c>
      <c r="X6" s="6">
        <f>Fuente!T6</f>
        <v>1</v>
      </c>
      <c r="Y6" s="6">
        <f>Fuente!U6</f>
        <v>1</v>
      </c>
      <c r="Z6" s="6">
        <f>Fuente!V6</f>
        <v>1</v>
      </c>
      <c r="AA6" s="6">
        <f>Fuente!W6</f>
        <v>1</v>
      </c>
      <c r="AB6" s="6">
        <f>Fuente!X6</f>
        <v>0</v>
      </c>
      <c r="AC6" s="6">
        <f>Fuente!Y6</f>
        <v>2</v>
      </c>
      <c r="AD6" s="6">
        <f>Fuente!Z6</f>
        <v>2</v>
      </c>
      <c r="AE6" s="6">
        <f>Fuente!AA6</f>
        <v>2</v>
      </c>
      <c r="AF6" s="6">
        <f>Fuente!AB6</f>
        <v>2</v>
      </c>
      <c r="AG6" s="6">
        <f>Fuente!AC6</f>
        <v>1</v>
      </c>
      <c r="AH6" s="6" t="str">
        <f>Fuente!AD6</f>
        <v>Asset Plays</v>
      </c>
      <c r="AI6" s="6" t="str">
        <f>Fuente!AE6</f>
        <v>Regular</v>
      </c>
      <c r="AJ6" s="6" t="str">
        <f>Fuente!AF6</f>
        <v>SPAIN</v>
      </c>
      <c r="AK6" s="6" t="str">
        <f>Fuente!AG6</f>
        <v>Information Technology</v>
      </c>
      <c r="AL6" s="6" t="str">
        <f>Fuente!AH6</f>
        <v>Software</v>
      </c>
      <c r="AM6" s="6" t="str">
        <f>Fuente!AI6</f>
        <v>Software &amp; Services</v>
      </c>
      <c r="AN6" s="6" t="str">
        <f>Fuente!AJ6</f>
        <v>Weak</v>
      </c>
      <c r="AO6" s="6" t="str">
        <f>Fuente!AK6</f>
        <v>Medium</v>
      </c>
      <c r="AP6" s="6" t="str">
        <f>Fuente!AL6</f>
        <v>Economies of Scale</v>
      </c>
      <c r="AQ6" s="6" t="str">
        <f>Fuente!AM6</f>
        <v>Switching Costs</v>
      </c>
      <c r="AR6" s="6">
        <f>Fuente!AN6</f>
        <v>0</v>
      </c>
      <c r="AS6" s="6" t="str">
        <f>Fuente!AO6</f>
        <v>Narrow</v>
      </c>
      <c r="AT6" s="6" t="str">
        <f>Fuente!AP6</f>
        <v>Static</v>
      </c>
      <c r="AU6" s="6" t="str">
        <f>Fuente!AQ6</f>
        <v>Fast</v>
      </c>
      <c r="AV6" s="6">
        <f>Fuente!AR6</f>
        <v>0.56000000000000005</v>
      </c>
      <c r="AW6" s="6">
        <f>Fuente!AS6</f>
        <v>16</v>
      </c>
      <c r="AX6" s="6">
        <f>Fuente!AT6</f>
        <v>4.3</v>
      </c>
      <c r="AY6" s="6">
        <f>Fuente!AU6</f>
        <v>5.69</v>
      </c>
      <c r="AZ6" s="6" t="str">
        <f>Fuente!AV6</f>
        <v>Tactical</v>
      </c>
      <c r="BA6" s="6">
        <f>Fuente!AW6</f>
        <v>2.15</v>
      </c>
      <c r="BB6" s="6">
        <f>Fuente!AX6</f>
        <v>1.4333333333333333</v>
      </c>
      <c r="BC6" s="6">
        <f>Fuente!AY6</f>
        <v>4.3</v>
      </c>
      <c r="BD6" s="6">
        <f>Fuente!AZ6</f>
        <v>1</v>
      </c>
      <c r="BE6" s="7" t="str">
        <f>Fuente!BA6</f>
        <v>Empresa dedicada a ofrecer servicios a plataformas de streaming y telcos. Ofrece su plataforma como solo tecnologia a empresas con contenidos propios o con contenidos para telcos que necesitan una tele para añadir a sus paquetes. Con unas ventas normalizadas de 80 y un margen del 3% alcanzamos un net income de 2,4. El conversion rate sería de 3 llegando a un 7,2 de FCF. Con un multiplo de 16 por sus bajos margenes y por su crecimiento basado en ampliaciones de capital y nueva deuda llegamos a una valoracion de entre 4,3 y 5,7.</v>
      </c>
      <c r="BF6" s="8">
        <f>Fuente!BB6</f>
        <v>0</v>
      </c>
      <c r="BG6" s="8">
        <f>Fuente!BC6</f>
        <v>0</v>
      </c>
      <c r="BH6" s="10">
        <f>Fuente!BD6</f>
        <v>44623</v>
      </c>
      <c r="BI6" s="15">
        <f>Fuente!BE6</f>
        <v>0</v>
      </c>
    </row>
    <row r="7" spans="1:5120 5123:14335 14337:16368" ht="16.5" customHeight="1" x14ac:dyDescent="0.3">
      <c r="A7" t="str">
        <f>Fuente!A7</f>
        <v>AI FP Equity</v>
      </c>
      <c r="B7" s="2" t="str">
        <f>Fuente!B7</f>
        <v>Air Liquide SA</v>
      </c>
      <c r="C7" s="3">
        <f>Fuente!C7</f>
        <v>5.0009176780083257E-2</v>
      </c>
      <c r="D7" s="3">
        <f>Fuente!D7</f>
        <v>0.26040463602536923</v>
      </c>
      <c r="E7" s="3">
        <f>Fuente!E7</f>
        <v>0.20069563482911443</v>
      </c>
      <c r="F7" s="3">
        <f>Fuente!F7</f>
        <v>0.12254570048706333</v>
      </c>
      <c r="G7" s="3">
        <f>_xll.BDP(A7,$G$1)/100</f>
        <v>0.13652506033638492</v>
      </c>
      <c r="H7" s="3">
        <f t="shared" si="0"/>
        <v>0.20069563482911443</v>
      </c>
      <c r="I7" s="3">
        <f t="shared" si="1"/>
        <v>0.20069563482911443</v>
      </c>
      <c r="J7" s="3">
        <f t="shared" si="2"/>
        <v>0.20069563482911443</v>
      </c>
      <c r="K7" s="3">
        <f>Fuente!G2</f>
        <v>0.75155788966760895</v>
      </c>
      <c r="L7" s="3">
        <f>Fuente!H2</f>
        <v>3.4993343593495735E-2</v>
      </c>
      <c r="M7" s="16">
        <f>Fuente!I2</f>
        <v>3.8713993754158169</v>
      </c>
      <c r="N7" s="3">
        <f>Fuente!J2</f>
        <v>0.11709694284641103</v>
      </c>
      <c r="O7" s="3">
        <f>Fuente!K2</f>
        <v>0.33883323512080143</v>
      </c>
      <c r="P7" s="3">
        <f>Fuente!L2</f>
        <v>0.34814629761251914</v>
      </c>
      <c r="Q7" s="4">
        <f>Fuente!M2</f>
        <v>8.8990365337918473E-2</v>
      </c>
      <c r="R7" s="5">
        <f>Fuente!N2</f>
        <v>0.7485024059707357</v>
      </c>
      <c r="S7" s="4">
        <f>Fuente!O2</f>
        <v>3.7500818114800265E-2</v>
      </c>
      <c r="T7" s="16">
        <f>Fuente!P2</f>
        <v>4.3005837123058077</v>
      </c>
      <c r="U7" s="6">
        <f>Fuente!Q7</f>
        <v>3</v>
      </c>
      <c r="V7" s="6">
        <f>Fuente!R7</f>
        <v>1</v>
      </c>
      <c r="W7" s="6">
        <f>Fuente!S7</f>
        <v>1</v>
      </c>
      <c r="X7" s="6">
        <f>Fuente!T7</f>
        <v>3</v>
      </c>
      <c r="Y7" s="6">
        <f>Fuente!U7</f>
        <v>1</v>
      </c>
      <c r="Z7" s="6">
        <f>Fuente!V7</f>
        <v>1</v>
      </c>
      <c r="AA7" s="6">
        <f>Fuente!W7</f>
        <v>1</v>
      </c>
      <c r="AB7" s="6">
        <f>Fuente!X7</f>
        <v>2</v>
      </c>
      <c r="AC7" s="6">
        <f>Fuente!Y7</f>
        <v>1</v>
      </c>
      <c r="AD7" s="6">
        <f>Fuente!Z7</f>
        <v>2</v>
      </c>
      <c r="AE7" s="6">
        <f>Fuente!AA7</f>
        <v>2</v>
      </c>
      <c r="AF7" s="6">
        <f>Fuente!AB7</f>
        <v>1</v>
      </c>
      <c r="AG7" s="6">
        <f>Fuente!AC7</f>
        <v>2</v>
      </c>
      <c r="AH7" s="6" t="str">
        <f>Fuente!AD7</f>
        <v>Stalwart</v>
      </c>
      <c r="AI7" s="6" t="str">
        <f>Fuente!AE7</f>
        <v>Good</v>
      </c>
      <c r="AJ7" s="6" t="str">
        <f>Fuente!AF7</f>
        <v>FRANCE</v>
      </c>
      <c r="AK7" s="6" t="str">
        <f>Fuente!AG7</f>
        <v>Materials</v>
      </c>
      <c r="AL7" s="6" t="str">
        <f>Fuente!AH7</f>
        <v>Chemicals</v>
      </c>
      <c r="AM7" s="6" t="str">
        <f>Fuente!AI7</f>
        <v>Materials</v>
      </c>
      <c r="AN7" s="6" t="str">
        <f>Fuente!AJ7</f>
        <v>Good</v>
      </c>
      <c r="AO7" s="6" t="str">
        <f>Fuente!AK7</f>
        <v>Low</v>
      </c>
      <c r="AP7" s="6" t="str">
        <f>Fuente!AL7</f>
        <v>Switching Costs</v>
      </c>
      <c r="AQ7" s="6">
        <f>Fuente!AM7</f>
        <v>0</v>
      </c>
      <c r="AR7" s="6">
        <f>Fuente!AN7</f>
        <v>0</v>
      </c>
      <c r="AS7" s="6" t="str">
        <f>Fuente!AO7</f>
        <v>Narrow</v>
      </c>
      <c r="AT7" s="6" t="str">
        <f>Fuente!AP7</f>
        <v>Static</v>
      </c>
      <c r="AU7" s="6" t="str">
        <f>Fuente!AQ7</f>
        <v>Slow</v>
      </c>
      <c r="AV7" s="6">
        <f>Fuente!AR7</f>
        <v>2.5</v>
      </c>
      <c r="AW7" s="6">
        <f>Fuente!AS7</f>
        <v>25</v>
      </c>
      <c r="AX7" s="6">
        <f>Fuente!AT7</f>
        <v>130</v>
      </c>
      <c r="AY7" s="6">
        <f>Fuente!AU7</f>
        <v>165</v>
      </c>
      <c r="AZ7" s="6" t="str">
        <f>Fuente!AV7</f>
        <v>Strategical</v>
      </c>
      <c r="BA7" s="6">
        <f>Fuente!AW7</f>
        <v>100</v>
      </c>
      <c r="BB7" s="6">
        <f>Fuente!AX7</f>
        <v>86.666666666666671</v>
      </c>
      <c r="BC7" s="6">
        <f>Fuente!AY7</f>
        <v>165</v>
      </c>
      <c r="BD7" s="6">
        <f>Fuente!AZ7</f>
        <v>1</v>
      </c>
      <c r="BE7" s="7" t="str">
        <f>Fuente!BA7</f>
        <v>Normalizamos 33 B ventas, CFO margin 20-25%, variación WC=0, CapEx Man=DA, DA=10% ventas: FCF margin: 10-13%. Valoración x20 por calidad: 70-85B (130-165 EUR/acción).</v>
      </c>
      <c r="BF7" s="8">
        <f>Fuente!BB7</f>
        <v>0</v>
      </c>
      <c r="BG7" s="8">
        <f>Fuente!BC7</f>
        <v>0</v>
      </c>
      <c r="BH7" s="10">
        <f>Fuente!BD7</f>
        <v>44804</v>
      </c>
      <c r="BI7" s="15">
        <f>Fuente!BE7</f>
        <v>7.4</v>
      </c>
    </row>
    <row r="8" spans="1:5120 5123:14335 14337:16368" ht="16.5" customHeight="1" x14ac:dyDescent="0.3">
      <c r="A8" t="str">
        <f>Fuente!A8</f>
        <v>AIR FP Equity</v>
      </c>
      <c r="B8" s="2" t="str">
        <f>Fuente!B8</f>
        <v>Airbus SE</v>
      </c>
      <c r="C8" s="3">
        <f>Fuente!C8</f>
        <v>-7.0526051790968192E-4</v>
      </c>
      <c r="D8" s="3">
        <f>Fuente!D8</f>
        <v>8.9516493672210581E-2</v>
      </c>
      <c r="E8" s="3">
        <f>Fuente!E8</f>
        <v>-0.24712324288983328</v>
      </c>
      <c r="F8" s="3">
        <f>Fuente!F8</f>
        <v>-2.7619656558275487</v>
      </c>
      <c r="G8" s="3">
        <f>_xll.BDP(A8,$G$1)/100</f>
        <v>0.31977632810854167</v>
      </c>
      <c r="H8" s="3">
        <f t="shared" si="0"/>
        <v>-0.24712324288983328</v>
      </c>
      <c r="I8" s="3">
        <f t="shared" si="1"/>
        <v>0.31977632810854167</v>
      </c>
      <c r="J8" s="3">
        <f t="shared" si="2"/>
        <v>0.31977632810854167</v>
      </c>
      <c r="K8" s="3">
        <f>Fuente!G3</f>
        <v>8.6234571185744929E-2</v>
      </c>
      <c r="L8" s="3">
        <f>Fuente!H3</f>
        <v>0</v>
      </c>
      <c r="M8" s="16">
        <f>Fuente!I3</f>
        <v>1.5545871847132697</v>
      </c>
      <c r="N8" s="3">
        <f>Fuente!J3</f>
        <v>-0.10529156628924985</v>
      </c>
      <c r="O8" s="3">
        <f>Fuente!K3</f>
        <v>3.1168157086643878E-2</v>
      </c>
      <c r="P8" s="3">
        <f>Fuente!L3</f>
        <v>3.0944219694775451E-2</v>
      </c>
      <c r="Q8" s="4">
        <f>Fuente!M3</f>
        <v>1.7840339477915156E-2</v>
      </c>
      <c r="R8" s="5">
        <f>Fuente!N3</f>
        <v>7.2092106601824621E-2</v>
      </c>
      <c r="S8" s="4">
        <f>Fuente!O3</f>
        <v>0</v>
      </c>
      <c r="T8" s="16">
        <f>Fuente!P3</f>
        <v>2.2821082656141365</v>
      </c>
      <c r="U8" s="6">
        <f>Fuente!Q8</f>
        <v>1</v>
      </c>
      <c r="V8" s="6">
        <f>Fuente!R8</f>
        <v>1</v>
      </c>
      <c r="W8" s="6">
        <f>Fuente!S8</f>
        <v>1</v>
      </c>
      <c r="X8" s="6">
        <f>Fuente!T8</f>
        <v>1</v>
      </c>
      <c r="Y8" s="6">
        <f>Fuente!U8</f>
        <v>1</v>
      </c>
      <c r="Z8" s="6">
        <f>Fuente!V8</f>
        <v>3</v>
      </c>
      <c r="AA8" s="6">
        <f>Fuente!W8</f>
        <v>2</v>
      </c>
      <c r="AB8" s="6">
        <f>Fuente!X8</f>
        <v>3</v>
      </c>
      <c r="AC8" s="6">
        <f>Fuente!Y8</f>
        <v>2</v>
      </c>
      <c r="AD8" s="6">
        <f>Fuente!Z8</f>
        <v>2</v>
      </c>
      <c r="AE8" s="6">
        <f>Fuente!AA8</f>
        <v>2</v>
      </c>
      <c r="AF8" s="6">
        <f>Fuente!AB8</f>
        <v>2</v>
      </c>
      <c r="AG8" s="6">
        <f>Fuente!AC8</f>
        <v>2</v>
      </c>
      <c r="AH8" s="6" t="str">
        <f>Fuente!AD8</f>
        <v>Turnaround</v>
      </c>
      <c r="AI8" s="6" t="str">
        <f>Fuente!AE8</f>
        <v>Excellent</v>
      </c>
      <c r="AJ8" s="6" t="str">
        <f>Fuente!AF8</f>
        <v>FRANCE</v>
      </c>
      <c r="AK8" s="6" t="str">
        <f>Fuente!AG8</f>
        <v>Industrials</v>
      </c>
      <c r="AL8" s="6" t="str">
        <f>Fuente!AH8</f>
        <v>Aerospace &amp; Defense</v>
      </c>
      <c r="AM8" s="6" t="str">
        <f>Fuente!AI8</f>
        <v>Capital Goods</v>
      </c>
      <c r="AN8" s="6" t="str">
        <f>Fuente!AJ8</f>
        <v>Strongest</v>
      </c>
      <c r="AO8" s="6" t="str">
        <f>Fuente!AK8</f>
        <v>Low</v>
      </c>
      <c r="AP8" s="6" t="str">
        <f>Fuente!AL8</f>
        <v>Economies of Scale</v>
      </c>
      <c r="AQ8" s="6" t="str">
        <f>Fuente!AM8</f>
        <v>Intangible Assets/Licences</v>
      </c>
      <c r="AR8" s="6" t="str">
        <f>Fuente!AN8</f>
        <v>Network Effects</v>
      </c>
      <c r="AS8" s="6" t="str">
        <f>Fuente!AO8</f>
        <v>Wide</v>
      </c>
      <c r="AT8" s="6" t="str">
        <f>Fuente!AP8</f>
        <v>Static</v>
      </c>
      <c r="AU8" s="6" t="str">
        <f>Fuente!AQ8</f>
        <v>Slow</v>
      </c>
      <c r="AV8" s="6">
        <f>Fuente!AR8</f>
        <v>1.5</v>
      </c>
      <c r="AW8" s="6">
        <f>Fuente!AS8</f>
        <v>26</v>
      </c>
      <c r="AX8" s="6">
        <f>Fuente!AT8</f>
        <v>120</v>
      </c>
      <c r="AY8" s="6">
        <f>Fuente!AU8</f>
        <v>140</v>
      </c>
      <c r="AZ8" s="6" t="str">
        <f>Fuente!AV8</f>
        <v>Strategical</v>
      </c>
      <c r="BA8" s="6">
        <f>Fuente!AW8</f>
        <v>92.307692307692307</v>
      </c>
      <c r="BB8" s="6">
        <f>Fuente!AX8</f>
        <v>80</v>
      </c>
      <c r="BC8" s="6">
        <f>Fuente!AY8</f>
        <v>140</v>
      </c>
      <c r="BD8" s="6">
        <f>Fuente!AZ8</f>
        <v>1</v>
      </c>
      <c r="BE8" s="7" t="str">
        <f>Fuente!BA8</f>
        <v>Normalizamos unas ventas de 75B para 2024 con un margen FCF de 6-7%: 4.5-5.5B FCF. Valorando x20 por calidad y sumando 5B de caja neta: 95-115B (120-145 EUR/acción).</v>
      </c>
      <c r="BF8" s="8" t="str">
        <f>Fuente!BB8</f>
        <v>Aumento del riesgo de ampliación de capital</v>
      </c>
      <c r="BG8" s="8">
        <f>Fuente!BC8</f>
        <v>0</v>
      </c>
      <c r="BH8" s="10">
        <f>Fuente!BD8</f>
        <v>44651</v>
      </c>
      <c r="BI8" s="15">
        <f>Fuente!BE8</f>
        <v>6.5</v>
      </c>
    </row>
    <row r="9" spans="1:5120 5123:14335 14337:16368" ht="16.5" customHeight="1" x14ac:dyDescent="0.3">
      <c r="A9" t="str">
        <f>Fuente!A9</f>
        <v>ALGN US Equity</v>
      </c>
      <c r="B9" s="2" t="str">
        <f>Fuente!B9</f>
        <v>Align Technology Inc</v>
      </c>
      <c r="C9" s="3">
        <f>Fuente!C9</f>
        <v>0.25209269553089775</v>
      </c>
      <c r="D9" s="3">
        <f>Fuente!D9</f>
        <v>0.25807207391117781</v>
      </c>
      <c r="E9" s="3">
        <f>Fuente!E9</f>
        <v>0.62095448518606711</v>
      </c>
      <c r="F9" s="3">
        <f>Fuente!F9</f>
        <v>0.50103246428509363</v>
      </c>
      <c r="G9" s="3">
        <f>_xll.BDP(A9,$G$1)/100</f>
        <v>0.37263604544490442</v>
      </c>
      <c r="H9" s="3">
        <f t="shared" si="0"/>
        <v>0.62095448518606711</v>
      </c>
      <c r="I9" s="3">
        <f t="shared" si="1"/>
        <v>0.62095448518606711</v>
      </c>
      <c r="J9" s="3">
        <f t="shared" si="2"/>
        <v>0.62095448518606711</v>
      </c>
      <c r="K9" s="3">
        <f>Fuente!G4</f>
        <v>0.17944451188132721</v>
      </c>
      <c r="L9" s="3">
        <f>Fuente!H4</f>
        <v>4.5506177547035967E-2</v>
      </c>
      <c r="M9" s="16">
        <f>Fuente!I4</f>
        <v>1.079830709618536</v>
      </c>
      <c r="N9" s="3">
        <f>Fuente!J4</f>
        <v>1.1587609553756595E-2</v>
      </c>
      <c r="O9" s="3">
        <f>Fuente!K4</f>
        <v>8.3834869909128182E-2</v>
      </c>
      <c r="P9" s="3">
        <f>Fuente!L4</f>
        <v>0.16806256306760847</v>
      </c>
      <c r="Q9" s="4">
        <f>Fuente!M4</f>
        <v>0.12129929718509887</v>
      </c>
      <c r="R9" s="5">
        <f>Fuente!N4</f>
        <v>0.36090462556801767</v>
      </c>
      <c r="S9" s="4">
        <f>Fuente!O4</f>
        <v>2.8614898472701739E-2</v>
      </c>
      <c r="T9" s="16">
        <f>Fuente!P4</f>
        <v>2.167876301672452</v>
      </c>
      <c r="U9" s="6">
        <f>Fuente!Q9</f>
        <v>2</v>
      </c>
      <c r="V9" s="6">
        <f>Fuente!R9</f>
        <v>3</v>
      </c>
      <c r="W9" s="6">
        <f>Fuente!S9</f>
        <v>2</v>
      </c>
      <c r="X9" s="6">
        <f>Fuente!T9</f>
        <v>2</v>
      </c>
      <c r="Y9" s="6">
        <f>Fuente!U9</f>
        <v>1</v>
      </c>
      <c r="Z9" s="6">
        <f>Fuente!V9</f>
        <v>2</v>
      </c>
      <c r="AA9" s="6">
        <f>Fuente!W9</f>
        <v>1</v>
      </c>
      <c r="AB9" s="6">
        <f>Fuente!X9</f>
        <v>3</v>
      </c>
      <c r="AC9" s="6">
        <f>Fuente!Y9</f>
        <v>3</v>
      </c>
      <c r="AD9" s="6">
        <f>Fuente!Z9</f>
        <v>3</v>
      </c>
      <c r="AE9" s="6">
        <f>Fuente!AA9</f>
        <v>3</v>
      </c>
      <c r="AF9" s="6">
        <f>Fuente!AB9</f>
        <v>1</v>
      </c>
      <c r="AG9" s="6">
        <f>Fuente!AC9</f>
        <v>2</v>
      </c>
      <c r="AH9" s="6" t="str">
        <f>Fuente!AD9</f>
        <v>Fast Grower</v>
      </c>
      <c r="AI9" s="6" t="str">
        <f>Fuente!AE9</f>
        <v>Excellent</v>
      </c>
      <c r="AJ9" s="6" t="str">
        <f>Fuente!AF9</f>
        <v>UNITED STATES</v>
      </c>
      <c r="AK9" s="6" t="str">
        <f>Fuente!AG9</f>
        <v>Health Care</v>
      </c>
      <c r="AL9" s="6" t="str">
        <f>Fuente!AH9</f>
        <v>Health Care Equipment &amp; Suppli</v>
      </c>
      <c r="AM9" s="6" t="str">
        <f>Fuente!AI9</f>
        <v>Health Care Equipment &amp; Servic</v>
      </c>
      <c r="AN9" s="6" t="str">
        <f>Fuente!AJ9</f>
        <v>Strongest</v>
      </c>
      <c r="AO9" s="6" t="str">
        <f>Fuente!AK9</f>
        <v>Low</v>
      </c>
      <c r="AP9" s="6" t="str">
        <f>Fuente!AL9</f>
        <v>Intangible Assets/Brands</v>
      </c>
      <c r="AQ9" s="6" t="str">
        <f>Fuente!AM9</f>
        <v>Network Effects</v>
      </c>
      <c r="AR9" s="6">
        <f>Fuente!AN9</f>
        <v>0</v>
      </c>
      <c r="AS9" s="6" t="str">
        <f>Fuente!AO9</f>
        <v>Wide</v>
      </c>
      <c r="AT9" s="6" t="str">
        <f>Fuente!AP9</f>
        <v>Widing</v>
      </c>
      <c r="AU9" s="6" t="str">
        <f>Fuente!AQ9</f>
        <v>Fast</v>
      </c>
      <c r="AV9" s="6">
        <f>Fuente!AR9</f>
        <v>10</v>
      </c>
      <c r="AW9" s="6">
        <f>Fuente!AS9</f>
        <v>50</v>
      </c>
      <c r="AX9" s="6">
        <f>Fuente!AT9</f>
        <v>350</v>
      </c>
      <c r="AY9" s="6">
        <f>Fuente!AU9</f>
        <v>450</v>
      </c>
      <c r="AZ9" s="6" t="str">
        <f>Fuente!AV9</f>
        <v>Strategical</v>
      </c>
      <c r="BA9" s="6">
        <f>Fuente!AW9</f>
        <v>269.23076923076923</v>
      </c>
      <c r="BB9" s="6">
        <f>Fuente!AX9</f>
        <v>233.33333333333334</v>
      </c>
      <c r="BC9" s="6">
        <f>Fuente!AY9</f>
        <v>450</v>
      </c>
      <c r="BD9" s="6">
        <f>Fuente!AZ9</f>
        <v>1</v>
      </c>
      <c r="BE9" s="7" t="str">
        <f>Fuente!BA9</f>
        <v>Estimamos alrededor de 7B en ventas para 2024 con un margen neto del 20% y FCF conversion del 90-100%: 1.2-1.4B. Valorando a x22-25 por calidad y crecimiento, y sumando 1B de caja neta: 27-35B (350-450 USD/share).</v>
      </c>
      <c r="BF9" s="8">
        <f>Fuente!BB9</f>
        <v>0</v>
      </c>
      <c r="BG9" s="8">
        <f>Fuente!BC9</f>
        <v>0</v>
      </c>
      <c r="BH9" s="10">
        <f>Fuente!BD9</f>
        <v>44662</v>
      </c>
      <c r="BI9" s="15">
        <f>Fuente!BE9</f>
        <v>17</v>
      </c>
    </row>
    <row r="10" spans="1:5120 5123:14335 14337:16368" ht="16.5" customHeight="1" x14ac:dyDescent="0.3">
      <c r="A10" t="str">
        <f>Fuente!A10</f>
        <v>ALTR PL Equity</v>
      </c>
      <c r="B10" s="2" t="str">
        <f>Fuente!B10</f>
        <v>Altri SGPS SA</v>
      </c>
      <c r="C10" s="3" t="e">
        <f>Fuente!C10</f>
        <v>#VALUE!</v>
      </c>
      <c r="D10" s="3" t="e">
        <f>Fuente!D10</f>
        <v>#DIV/0!</v>
      </c>
      <c r="E10" s="3" t="e">
        <f>Fuente!E10</f>
        <v>#DIV/0!</v>
      </c>
      <c r="F10" s="3" t="e">
        <f>Fuente!F10</f>
        <v>#DIV/0!</v>
      </c>
      <c r="G10" s="3">
        <f>_xll.BDP(A10,$G$1)/100</f>
        <v>0.23611143633277823</v>
      </c>
      <c r="H10" s="3" t="e">
        <f t="shared" si="0"/>
        <v>#DIV/0!</v>
      </c>
      <c r="I10" s="3" t="e">
        <f t="shared" si="1"/>
        <v>#DIV/0!</v>
      </c>
      <c r="J10" s="3" t="e">
        <f t="shared" si="2"/>
        <v>#DIV/0!</v>
      </c>
      <c r="K10" s="3">
        <f>Fuente!G92</f>
        <v>-3.5958454885420333E-4</v>
      </c>
      <c r="L10" s="3">
        <f>Fuente!H92</f>
        <v>2.6288681558826937E-2</v>
      </c>
      <c r="M10" s="16">
        <f>Fuente!I92</f>
        <v>2.8450151013038393E-2</v>
      </c>
      <c r="N10" s="3">
        <f>Fuente!J92</f>
        <v>0.15183075671277457</v>
      </c>
      <c r="O10" s="3">
        <f>Fuente!K92</f>
        <v>0.146416125082415</v>
      </c>
      <c r="P10" s="3">
        <f>Fuente!L92</f>
        <v>0.2646228317870109</v>
      </c>
      <c r="Q10" s="4">
        <f>Fuente!M92</f>
        <v>0.2271206001154068</v>
      </c>
      <c r="R10" s="5">
        <f>Fuente!N92</f>
        <v>3.9600172174661628E-2</v>
      </c>
      <c r="S10" s="4">
        <f>Fuente!O92</f>
        <v>1.8144788002221812E-2</v>
      </c>
      <c r="T10" s="16">
        <f>Fuente!P92</f>
        <v>0.26632357671276941</v>
      </c>
      <c r="U10" s="6">
        <f>Fuente!Q10</f>
        <v>2</v>
      </c>
      <c r="V10" s="6">
        <f>Fuente!R10</f>
        <v>1</v>
      </c>
      <c r="W10" s="6">
        <f>Fuente!S10</f>
        <v>2</v>
      </c>
      <c r="X10" s="6">
        <f>Fuente!T10</f>
        <v>2</v>
      </c>
      <c r="Y10" s="6">
        <f>Fuente!U10</f>
        <v>1</v>
      </c>
      <c r="Z10" s="6">
        <f>Fuente!V10</f>
        <v>1</v>
      </c>
      <c r="AA10" s="6">
        <f>Fuente!W10</f>
        <v>2</v>
      </c>
      <c r="AB10" s="6">
        <f>Fuente!X10</f>
        <v>1</v>
      </c>
      <c r="AC10" s="6">
        <f>Fuente!Y10</f>
        <v>1</v>
      </c>
      <c r="AD10" s="6">
        <f>Fuente!Z10</f>
        <v>2</v>
      </c>
      <c r="AE10" s="6">
        <f>Fuente!AA10</f>
        <v>2</v>
      </c>
      <c r="AF10" s="6">
        <f>Fuente!AB10</f>
        <v>2</v>
      </c>
      <c r="AG10" s="6">
        <f>Fuente!AC10</f>
        <v>2</v>
      </c>
      <c r="AH10" s="6" t="str">
        <f>Fuente!AD10</f>
        <v>Stalwart</v>
      </c>
      <c r="AI10" s="6" t="str">
        <f>Fuente!AE10</f>
        <v>Regular</v>
      </c>
      <c r="AJ10" s="6" t="str">
        <f>Fuente!AF10</f>
        <v>PORTUGAL</v>
      </c>
      <c r="AK10" s="6" t="str">
        <f>Fuente!AG10</f>
        <v>Materials</v>
      </c>
      <c r="AL10" s="6" t="str">
        <f>Fuente!AH10</f>
        <v>Paper &amp; Forest Products</v>
      </c>
      <c r="AM10" s="6" t="str">
        <f>Fuente!AI10</f>
        <v>Materials</v>
      </c>
      <c r="AN10" s="6" t="str">
        <f>Fuente!AJ10</f>
        <v>Good</v>
      </c>
      <c r="AO10" s="6" t="str">
        <f>Fuente!AK10</f>
        <v>Low</v>
      </c>
      <c r="AP10" s="6" t="str">
        <f>Fuente!AL10</f>
        <v>Processes</v>
      </c>
      <c r="AQ10" s="6">
        <f>Fuente!AM10</f>
        <v>0</v>
      </c>
      <c r="AR10" s="6">
        <f>Fuente!AN10</f>
        <v>0</v>
      </c>
      <c r="AS10" s="6" t="str">
        <f>Fuente!AO10</f>
        <v>Wide</v>
      </c>
      <c r="AT10" s="6" t="str">
        <f>Fuente!AP10</f>
        <v>Static</v>
      </c>
      <c r="AU10" s="6" t="str">
        <f>Fuente!AQ10</f>
        <v>No</v>
      </c>
      <c r="AV10" s="6">
        <f>Fuente!AR10</f>
        <v>2.6999999999999997</v>
      </c>
      <c r="AW10" s="6">
        <f>Fuente!AS10</f>
        <v>18</v>
      </c>
      <c r="AX10" s="6">
        <f>Fuente!AT10</f>
        <v>7</v>
      </c>
      <c r="AY10" s="6">
        <f>Fuente!AU10</f>
        <v>8</v>
      </c>
      <c r="AZ10" s="6" t="str">
        <f>Fuente!AV10</f>
        <v>Tactical</v>
      </c>
      <c r="BA10" s="6">
        <f>Fuente!AW10</f>
        <v>3.5</v>
      </c>
      <c r="BB10" s="6">
        <f>Fuente!AX10</f>
        <v>2.3333333333333335</v>
      </c>
      <c r="BC10" s="6">
        <f>Fuente!AY10</f>
        <v>7</v>
      </c>
      <c r="BD10" s="6">
        <f>Fuente!AZ10</f>
        <v>1</v>
      </c>
      <c r="BE10" s="7" t="str">
        <f>Fuente!BA10</f>
        <v xml:space="preserve">Compañía estable sin crecimiento que explota bosques para la extyraccion de pulpa y generaer productos con ella. El proceso de maduración de los parques le hace tener un working capital negativo pero es a su vez el foso que dificulta la entrada de nuevos productores. Por su nulo crecimiento, moderado ROCE y baja deuda pese a su estabilidad valoramos con un multiplo de 18. Por su margen de 15% y alcanzamos un multiplo por ventas de 2,7. Esto da una valoración entre 7 y 8. </v>
      </c>
      <c r="BF10" s="8">
        <f>Fuente!BB10</f>
        <v>0</v>
      </c>
      <c r="BG10" s="8">
        <f>Fuente!BC10</f>
        <v>0</v>
      </c>
      <c r="BH10" s="10">
        <f>Fuente!BD10</f>
        <v>44637</v>
      </c>
      <c r="BI10" s="15">
        <f>Fuente!BE10</f>
        <v>0</v>
      </c>
    </row>
    <row r="11" spans="1:5120 5123:14335 14337:16368" ht="16.5" customHeight="1" x14ac:dyDescent="0.3">
      <c r="A11" t="str">
        <f>Fuente!A11</f>
        <v>AM FP Equity</v>
      </c>
      <c r="B11" s="2" t="str">
        <f>Fuente!B11</f>
        <v>Dassault Aviation SA</v>
      </c>
      <c r="C11" s="3">
        <f>Fuente!C11</f>
        <v>9.6284912336556477E-2</v>
      </c>
      <c r="D11" s="3">
        <f>Fuente!D11</f>
        <v>0.11584377102615748</v>
      </c>
      <c r="E11" s="3">
        <f>Fuente!E11</f>
        <v>0.99379470091196864</v>
      </c>
      <c r="F11" s="3">
        <f>Fuente!F11</f>
        <v>0.93344578694736036</v>
      </c>
      <c r="G11" s="3">
        <f>_xll.BDP(A11,$G$1)/100</f>
        <v>0.13156837657072307</v>
      </c>
      <c r="H11" s="3">
        <f t="shared" si="0"/>
        <v>0.99379470091196864</v>
      </c>
      <c r="I11" s="3">
        <f t="shared" si="1"/>
        <v>0.99379470091196864</v>
      </c>
      <c r="J11" s="3">
        <f t="shared" si="2"/>
        <v>0.99379470091196864</v>
      </c>
      <c r="K11" s="3">
        <f>Fuente!G5</f>
        <v>0.56417973381946018</v>
      </c>
      <c r="L11" s="3">
        <f>Fuente!H5</f>
        <v>0</v>
      </c>
      <c r="M11" s="16">
        <f>Fuente!I5</f>
        <v>6.162641427850037</v>
      </c>
      <c r="N11" s="3">
        <f>Fuente!J5</f>
        <v>-0.50540806095625568</v>
      </c>
      <c r="O11" s="3">
        <f>Fuente!K5</f>
        <v>0.37363993790819899</v>
      </c>
      <c r="P11" s="3">
        <f>Fuente!L5</f>
        <v>1.6520499601536118E-3</v>
      </c>
      <c r="Q11" s="4">
        <f>Fuente!M5</f>
        <v>1.6518138071689116E-3</v>
      </c>
      <c r="R11" s="5">
        <f>Fuente!N5</f>
        <v>0.44893860406105146</v>
      </c>
      <c r="S11" s="4">
        <f>Fuente!O5</f>
        <v>0</v>
      </c>
      <c r="T11" s="16">
        <f>Fuente!P5</f>
        <v>8.486380726498048</v>
      </c>
      <c r="U11" s="6">
        <f>Fuente!Q11</f>
        <v>1</v>
      </c>
      <c r="V11" s="6">
        <f>Fuente!R11</f>
        <v>1</v>
      </c>
      <c r="W11" s="6">
        <f>Fuente!S11</f>
        <v>1</v>
      </c>
      <c r="X11" s="6">
        <f>Fuente!T11</f>
        <v>1</v>
      </c>
      <c r="Y11" s="6">
        <f>Fuente!U11</f>
        <v>1</v>
      </c>
      <c r="Z11" s="6">
        <f>Fuente!V11</f>
        <v>3</v>
      </c>
      <c r="AA11" s="6">
        <f>Fuente!W11</f>
        <v>2</v>
      </c>
      <c r="AB11" s="6">
        <f>Fuente!X11</f>
        <v>3</v>
      </c>
      <c r="AC11" s="6">
        <f>Fuente!Y11</f>
        <v>3</v>
      </c>
      <c r="AD11" s="6">
        <f>Fuente!Z11</f>
        <v>3</v>
      </c>
      <c r="AE11" s="6">
        <f>Fuente!AA11</f>
        <v>3</v>
      </c>
      <c r="AF11" s="6">
        <f>Fuente!AB11</f>
        <v>2</v>
      </c>
      <c r="AG11" s="6">
        <f>Fuente!AC11</f>
        <v>2</v>
      </c>
      <c r="AH11" s="6" t="str">
        <f>Fuente!AD11</f>
        <v>Asset Plays</v>
      </c>
      <c r="AI11" s="6" t="str">
        <f>Fuente!AE11</f>
        <v>Excellent</v>
      </c>
      <c r="AJ11" s="6" t="str">
        <f>Fuente!AF11</f>
        <v>FRANCE</v>
      </c>
      <c r="AK11" s="6" t="str">
        <f>Fuente!AG11</f>
        <v>Industrials</v>
      </c>
      <c r="AL11" s="6" t="str">
        <f>Fuente!AH11</f>
        <v>Aerospace &amp; Defense</v>
      </c>
      <c r="AM11" s="6" t="str">
        <f>Fuente!AI11</f>
        <v>Capital Goods</v>
      </c>
      <c r="AN11" s="6" t="str">
        <f>Fuente!AJ11</f>
        <v>Strongest</v>
      </c>
      <c r="AO11" s="6" t="str">
        <f>Fuente!AK11</f>
        <v>Low</v>
      </c>
      <c r="AP11" s="6" t="str">
        <f>Fuente!AL11</f>
        <v>Intangible Assets/Licences</v>
      </c>
      <c r="AQ11" s="6" t="str">
        <f>Fuente!AM11</f>
        <v>Processes</v>
      </c>
      <c r="AR11" s="6">
        <f>Fuente!AN11</f>
        <v>0</v>
      </c>
      <c r="AS11" s="6" t="str">
        <f>Fuente!AO11</f>
        <v>Wide</v>
      </c>
      <c r="AT11" s="6" t="str">
        <f>Fuente!AP11</f>
        <v>Static</v>
      </c>
      <c r="AU11" s="6" t="str">
        <f>Fuente!AQ11</f>
        <v>Slow</v>
      </c>
      <c r="AV11" s="6">
        <f>Fuente!AR11</f>
        <v>2</v>
      </c>
      <c r="AW11" s="6">
        <f>Fuente!AS11</f>
        <v>20</v>
      </c>
      <c r="AX11" s="6">
        <f>Fuente!AT11</f>
        <v>200</v>
      </c>
      <c r="AY11" s="6">
        <f>Fuente!AU11</f>
        <v>220</v>
      </c>
      <c r="AZ11" s="6" t="str">
        <f>Fuente!AV11</f>
        <v>Tactical</v>
      </c>
      <c r="BA11" s="6">
        <f>Fuente!AW11</f>
        <v>100</v>
      </c>
      <c r="BB11" s="6">
        <f>Fuente!AX11</f>
        <v>66.666666666666671</v>
      </c>
      <c r="BC11" s="6">
        <f>Fuente!AY11</f>
        <v>200</v>
      </c>
      <c r="BD11" s="6">
        <f>Fuente!AZ11</f>
        <v>3</v>
      </c>
      <c r="BE11" s="7" t="str">
        <f>Fuente!BA11</f>
        <v>Compañía industrial con dos negocios diferenciados: OEM de aviones de combate Raffale y OEM de jets privados Falcon. El negocio de defensa proporciona estabilidad y el de jets privados es más cíclico. Tiene 4.7B en caja neta y una participación del 25% en Thales (HO FP) que valoramos en 6-6.5B. El negocio core hace unos 6B en ventas de forma normalizada con unos márgenes EBIT del del 8-10%, TAX 25%, FCF margin: 6-7.5%. Valorando a x16 FCF es x1-1,2 ventas. 4.7 caja, 6-6.5B HO FP y 6-7.2B core: 16.5-18.5B de valoración final (200-230 EUR/acción).</v>
      </c>
      <c r="BF11" s="8">
        <f>Fuente!BB11</f>
        <v>0</v>
      </c>
      <c r="BG11" s="8">
        <f>Fuente!BC11</f>
        <v>0</v>
      </c>
      <c r="BH11" s="10">
        <f>Fuente!BD11</f>
        <v>44628</v>
      </c>
      <c r="BI11" s="15">
        <f>Fuente!BE11</f>
        <v>9.3000000000000007</v>
      </c>
    </row>
    <row r="12" spans="1:5120 5123:14335 14337:16368" ht="16.5" customHeight="1" x14ac:dyDescent="0.3">
      <c r="A12" t="str">
        <f>Fuente!A12</f>
        <v>AMS SM Equity</v>
      </c>
      <c r="B12" s="2" t="str">
        <f>Fuente!B12</f>
        <v>Amadeus IT Group SA</v>
      </c>
      <c r="C12" s="3">
        <f>Fuente!C12</f>
        <v>3.3745323571554721E-2</v>
      </c>
      <c r="D12" s="3">
        <f>Fuente!D12</f>
        <v>0.36281130017627661</v>
      </c>
      <c r="E12" s="3">
        <f>Fuente!E12</f>
        <v>0.42641095455705685</v>
      </c>
      <c r="F12" s="3">
        <f>Fuente!F12</f>
        <v>0.18062587156604029</v>
      </c>
      <c r="G12" s="3">
        <f>_xll.BDP(A12,$G$1)/100</f>
        <v>0.19859530463029859</v>
      </c>
      <c r="H12" s="3">
        <f t="shared" si="0"/>
        <v>0.42641095455705685</v>
      </c>
      <c r="I12" s="3">
        <f t="shared" si="1"/>
        <v>0.42641095455705685</v>
      </c>
      <c r="J12" s="3">
        <f t="shared" si="2"/>
        <v>0.42641095455705685</v>
      </c>
      <c r="K12" s="3" t="e">
        <f>Fuente!G6</f>
        <v>#VALUE!</v>
      </c>
      <c r="L12" s="3" t="e">
        <f>Fuente!H6</f>
        <v>#VALUE!</v>
      </c>
      <c r="M12" s="16" t="e">
        <f>Fuente!I6</f>
        <v>#VALUE!</v>
      </c>
      <c r="N12" s="3">
        <f>Fuente!J6</f>
        <v>0.8579551318967451</v>
      </c>
      <c r="O12" s="3">
        <f>Fuente!K6</f>
        <v>0.10222075563380388</v>
      </c>
      <c r="P12" s="3">
        <f>Fuente!L6</f>
        <v>-5.0713557974065147E-2</v>
      </c>
      <c r="Q12" s="4">
        <f>Fuente!M6</f>
        <v>-3.5769909791483465E-2</v>
      </c>
      <c r="R12" s="5">
        <f>Fuente!N6</f>
        <v>0.10053157298940968</v>
      </c>
      <c r="S12" s="4">
        <f>Fuente!O6</f>
        <v>0</v>
      </c>
      <c r="T12" s="16">
        <f>Fuente!P6</f>
        <v>2.8448437254432228</v>
      </c>
      <c r="U12" s="6">
        <f>Fuente!Q12</f>
        <v>2</v>
      </c>
      <c r="V12" s="6">
        <f>Fuente!R12</f>
        <v>2</v>
      </c>
      <c r="W12" s="6">
        <f>Fuente!S12</f>
        <v>2</v>
      </c>
      <c r="X12" s="6">
        <f>Fuente!T12</f>
        <v>2</v>
      </c>
      <c r="Y12" s="6">
        <f>Fuente!U12</f>
        <v>2</v>
      </c>
      <c r="Z12" s="6">
        <f>Fuente!V12</f>
        <v>3</v>
      </c>
      <c r="AA12" s="6">
        <f>Fuente!W12</f>
        <v>3</v>
      </c>
      <c r="AB12" s="6">
        <f>Fuente!X12</f>
        <v>3</v>
      </c>
      <c r="AC12" s="6">
        <f>Fuente!Y12</f>
        <v>2</v>
      </c>
      <c r="AD12" s="6">
        <f>Fuente!Z12</f>
        <v>3</v>
      </c>
      <c r="AE12" s="6">
        <f>Fuente!AA12</f>
        <v>3</v>
      </c>
      <c r="AF12" s="6">
        <f>Fuente!AB12</f>
        <v>3</v>
      </c>
      <c r="AG12" s="6">
        <f>Fuente!AC12</f>
        <v>1</v>
      </c>
      <c r="AH12" s="6" t="str">
        <f>Fuente!AD12</f>
        <v>Stalwart</v>
      </c>
      <c r="AI12" s="6" t="str">
        <f>Fuente!AE12</f>
        <v>Excellent</v>
      </c>
      <c r="AJ12" s="6" t="str">
        <f>Fuente!AF12</f>
        <v>SPAIN</v>
      </c>
      <c r="AK12" s="6" t="str">
        <f>Fuente!AG12</f>
        <v>Information Technology</v>
      </c>
      <c r="AL12" s="6" t="str">
        <f>Fuente!AH12</f>
        <v>IT Services</v>
      </c>
      <c r="AM12" s="6" t="str">
        <f>Fuente!AI12</f>
        <v>Software &amp; Services</v>
      </c>
      <c r="AN12" s="6" t="str">
        <f>Fuente!AJ12</f>
        <v>Strongest</v>
      </c>
      <c r="AO12" s="6" t="str">
        <f>Fuente!AK12</f>
        <v>Low</v>
      </c>
      <c r="AP12" s="6" t="str">
        <f>Fuente!AL12</f>
        <v>Network Effects</v>
      </c>
      <c r="AQ12" s="6">
        <f>Fuente!AM12</f>
        <v>0</v>
      </c>
      <c r="AR12" s="6">
        <f>Fuente!AN12</f>
        <v>0</v>
      </c>
      <c r="AS12" s="6" t="str">
        <f>Fuente!AO12</f>
        <v>Wide</v>
      </c>
      <c r="AT12" s="6" t="str">
        <f>Fuente!AP12</f>
        <v>Static</v>
      </c>
      <c r="AU12" s="6" t="str">
        <f>Fuente!AQ12</f>
        <v>Yes</v>
      </c>
      <c r="AV12" s="6">
        <f>Fuente!AR12</f>
        <v>4.2</v>
      </c>
      <c r="AW12" s="6">
        <f>Fuente!AS12</f>
        <v>22</v>
      </c>
      <c r="AX12" s="6">
        <f>Fuente!AT12</f>
        <v>70</v>
      </c>
      <c r="AY12" s="6">
        <f>Fuente!AU12</f>
        <v>75</v>
      </c>
      <c r="AZ12" s="6" t="str">
        <f>Fuente!AV12</f>
        <v>Strategical</v>
      </c>
      <c r="BA12" s="6">
        <f>Fuente!AW12</f>
        <v>53.846153846153847</v>
      </c>
      <c r="BB12" s="6">
        <f>Fuente!AX12</f>
        <v>46.666666666666664</v>
      </c>
      <c r="BC12" s="6">
        <f>Fuente!AY12</f>
        <v>75</v>
      </c>
      <c r="BD12" s="6">
        <f>Fuente!AZ12</f>
        <v>1</v>
      </c>
      <c r="BE12" s="7" t="str">
        <f>Fuente!BA12</f>
        <v>Compañía estable con crecimiento (aunque no elevado) que es líder mundial en soluciones tecnológicas dentro del sector aviación. Sus clientes son aerolíneas, aeropuertos, hoteles… y les proporciona un servicio crítico e indispensable. Solo hay dos competidores (Sabre y Travelport) que tienen peor posicionamiento estratégico y posición financiera. Después de la crisis que han sufrido por el COVID-19, volverán a hacer 1.6-1.7B en FCF y valorando a x22 por calidad y crecimiento llegamos a un valor de 35-36B o 70-75 euros por acción.</v>
      </c>
      <c r="BF12" s="8">
        <f>Fuente!BB12</f>
        <v>0</v>
      </c>
      <c r="BG12" s="8">
        <f>Fuente!BC12</f>
        <v>0</v>
      </c>
      <c r="BH12" s="10">
        <f>Fuente!BD12</f>
        <v>44804</v>
      </c>
      <c r="BI12" s="15">
        <f>Fuente!BE12</f>
        <v>3.6</v>
      </c>
    </row>
    <row r="13" spans="1:5120 5123:14335 14337:16368" ht="16.5" customHeight="1" x14ac:dyDescent="0.3">
      <c r="A13" t="str">
        <f>Fuente!A13</f>
        <v>AMZN US Equity</v>
      </c>
      <c r="B13" s="2" t="str">
        <f>Fuente!B13</f>
        <v>Amazon.com Inc</v>
      </c>
      <c r="C13" s="3">
        <f>Fuente!C13</f>
        <v>0.25580562602153045</v>
      </c>
      <c r="D13" s="3">
        <f>Fuente!D13</f>
        <v>9.5717410318530191E-2</v>
      </c>
      <c r="E13" s="3">
        <f>Fuente!E13</f>
        <v>0.21141460763044609</v>
      </c>
      <c r="F13" s="3">
        <f>Fuente!F13</f>
        <v>0.17382655453466217</v>
      </c>
      <c r="G13" s="3">
        <f>_xll.BDP(A13,$G$1)/100</f>
        <v>0.2158472949761335</v>
      </c>
      <c r="H13" s="3">
        <f t="shared" si="0"/>
        <v>0.21141460763044609</v>
      </c>
      <c r="I13" s="3">
        <f t="shared" si="1"/>
        <v>0.21141460763044609</v>
      </c>
      <c r="J13" s="3">
        <f t="shared" si="2"/>
        <v>0.21141460763044609</v>
      </c>
      <c r="K13" s="3">
        <f>Fuente!G7</f>
        <v>0.38712425221163665</v>
      </c>
      <c r="L13" s="3">
        <f>Fuente!H7</f>
        <v>2.7573071534342602E-2</v>
      </c>
      <c r="M13" s="16">
        <f>Fuente!I7</f>
        <v>2.1063412524886358</v>
      </c>
      <c r="N13" s="3">
        <f>Fuente!J7</f>
        <v>0.13910530529357779</v>
      </c>
      <c r="O13" s="3">
        <f>Fuente!K7</f>
        <v>0.27138865557022129</v>
      </c>
      <c r="P13" s="3">
        <f>Fuente!L7</f>
        <v>0.20942231797680411</v>
      </c>
      <c r="Q13" s="4">
        <f>Fuente!M7</f>
        <v>0.12287531122721729</v>
      </c>
      <c r="R13" s="5">
        <f>Fuente!N7</f>
        <v>0.36165936787147612</v>
      </c>
      <c r="S13" s="4">
        <f>Fuente!O7</f>
        <v>2.2607250084194987E-2</v>
      </c>
      <c r="T13" s="16">
        <f>Fuente!P7</f>
        <v>1.8726471702880243</v>
      </c>
      <c r="U13" s="6">
        <f>Fuente!Q13</f>
        <v>3</v>
      </c>
      <c r="V13" s="6">
        <f>Fuente!R13</f>
        <v>3</v>
      </c>
      <c r="W13" s="6">
        <f>Fuente!S13</f>
        <v>1</v>
      </c>
      <c r="X13" s="6">
        <f>Fuente!T13</f>
        <v>2</v>
      </c>
      <c r="Y13" s="6">
        <f>Fuente!U13</f>
        <v>3</v>
      </c>
      <c r="Z13" s="6">
        <f>Fuente!V13</f>
        <v>3</v>
      </c>
      <c r="AA13" s="6">
        <f>Fuente!W13</f>
        <v>1</v>
      </c>
      <c r="AB13" s="6">
        <f>Fuente!X13</f>
        <v>2</v>
      </c>
      <c r="AC13" s="6">
        <f>Fuente!Y13</f>
        <v>2</v>
      </c>
      <c r="AD13" s="6">
        <f>Fuente!Z13</f>
        <v>3</v>
      </c>
      <c r="AE13" s="6">
        <f>Fuente!AA13</f>
        <v>3</v>
      </c>
      <c r="AF13" s="6">
        <f>Fuente!AB13</f>
        <v>3</v>
      </c>
      <c r="AG13" s="6">
        <f>Fuente!AC13</f>
        <v>3</v>
      </c>
      <c r="AH13" s="6" t="str">
        <f>Fuente!AD13</f>
        <v>Fast Grower</v>
      </c>
      <c r="AI13" s="6" t="str">
        <f>Fuente!AE13</f>
        <v>Excellent</v>
      </c>
      <c r="AJ13" s="6" t="str">
        <f>Fuente!AF13</f>
        <v>UNITED STATES</v>
      </c>
      <c r="AK13" s="6" t="str">
        <f>Fuente!AG13</f>
        <v>Consumer Discretionary</v>
      </c>
      <c r="AL13" s="6" t="str">
        <f>Fuente!AH13</f>
        <v>Internet &amp; Direct Marketing Re</v>
      </c>
      <c r="AM13" s="6" t="str">
        <f>Fuente!AI13</f>
        <v>Retailing</v>
      </c>
      <c r="AN13" s="6" t="str">
        <f>Fuente!AJ13</f>
        <v>Strongest</v>
      </c>
      <c r="AO13" s="6" t="str">
        <f>Fuente!AK13</f>
        <v>Low</v>
      </c>
      <c r="AP13" s="6" t="str">
        <f>Fuente!AL13</f>
        <v>Economies of Scale</v>
      </c>
      <c r="AQ13" s="6" t="str">
        <f>Fuente!AM13</f>
        <v>Switching Costs</v>
      </c>
      <c r="AR13" s="6" t="str">
        <f>Fuente!AN13</f>
        <v>Network Effects</v>
      </c>
      <c r="AS13" s="6" t="str">
        <f>Fuente!AO13</f>
        <v>Wide</v>
      </c>
      <c r="AT13" s="6" t="str">
        <f>Fuente!AP13</f>
        <v>Widing</v>
      </c>
      <c r="AU13" s="6" t="str">
        <f>Fuente!AQ13</f>
        <v>Fast</v>
      </c>
      <c r="AV13" s="6">
        <f>Fuente!AR13</f>
        <v>4</v>
      </c>
      <c r="AW13" s="6">
        <f>Fuente!AS13</f>
        <v>0</v>
      </c>
      <c r="AX13" s="6">
        <f>Fuente!AT13</f>
        <v>210</v>
      </c>
      <c r="AY13" s="6">
        <f>Fuente!AU13</f>
        <v>240</v>
      </c>
      <c r="AZ13" s="6" t="str">
        <f>Fuente!AV13</f>
        <v>Strategical</v>
      </c>
      <c r="BA13" s="6">
        <f>Fuente!AW13</f>
        <v>161.53846153846152</v>
      </c>
      <c r="BB13" s="6">
        <f>Fuente!AX13</f>
        <v>140</v>
      </c>
      <c r="BC13" s="6">
        <f>Fuente!AY13</f>
        <v>240</v>
      </c>
      <c r="BD13" s="6">
        <f>Fuente!AZ13</f>
        <v>3</v>
      </c>
      <c r="BE13" s="7" t="str">
        <f>Fuente!BA13</f>
        <v>Valorando a x22 FCF por calidad y crecimiento, con un margen FCF normalizado del 15% significa aplicar aproximadamente un múltiplo de x3 ventas normalizadas. Con el crecimiento tan fuerte que tiene Amazon, esto significa x4 ventas NTM. En 2022 estimamos unas ventas de 550-600 B, lo que implica un rango de valoración de 2.2-2.4B (210-240 USD/acción).</v>
      </c>
      <c r="BF13" s="8">
        <f>Fuente!BB13</f>
        <v>0</v>
      </c>
      <c r="BG13" s="8">
        <f>Fuente!BC13</f>
        <v>0</v>
      </c>
      <c r="BH13" s="10">
        <f>Fuente!BD13</f>
        <v>44722</v>
      </c>
      <c r="BI13" s="15">
        <f>Fuente!BE13</f>
        <v>11</v>
      </c>
    </row>
    <row r="14" spans="1:5120 5123:14335 14337:16368" ht="16.5" customHeight="1" x14ac:dyDescent="0.3">
      <c r="A14" t="str">
        <f>Fuente!A14</f>
        <v>AAPL US Equity</v>
      </c>
      <c r="B14" s="2" t="str">
        <f>Fuente!B14</f>
        <v>Apple Inc</v>
      </c>
      <c r="C14" s="3">
        <f>Fuente!C14</f>
        <v>0.10582026057379022</v>
      </c>
      <c r="D14" s="3">
        <f>Fuente!D14</f>
        <v>0.32406782725358668</v>
      </c>
      <c r="E14" s="3">
        <f>Fuente!E14</f>
        <v>-5.3638379391864346</v>
      </c>
      <c r="F14" s="3">
        <f>Fuente!F14</f>
        <v>-6.6399111963267572</v>
      </c>
      <c r="G14" s="3">
        <f>_xll.BDP(A14,$G$1)/100</f>
        <v>0.72468584321714014</v>
      </c>
      <c r="H14" s="3">
        <f t="shared" si="0"/>
        <v>-5.3638379391864346</v>
      </c>
      <c r="I14" s="3">
        <f t="shared" si="1"/>
        <v>0.72468584321714014</v>
      </c>
      <c r="J14" s="3">
        <f t="shared" si="2"/>
        <v>0.72468584321714014</v>
      </c>
      <c r="K14" s="3">
        <f>Fuente!G8</f>
        <v>-9.6680597191670742E-2</v>
      </c>
      <c r="L14" s="3">
        <f>Fuente!H8</f>
        <v>4.7454128716612448E-2</v>
      </c>
      <c r="M14" s="16">
        <f>Fuente!I8</f>
        <v>-1.6715230689876002</v>
      </c>
      <c r="N14" s="3">
        <f>Fuente!J8</f>
        <v>4.4818881230966445E-2</v>
      </c>
      <c r="O14" s="3">
        <f>Fuente!K8</f>
        <v>0.1486126291971083</v>
      </c>
      <c r="P14" s="3">
        <f>Fuente!L8</f>
        <v>-0.72362278244631184</v>
      </c>
      <c r="Q14" s="4">
        <f>Fuente!M8</f>
        <v>0.98083529199059849</v>
      </c>
      <c r="R14" s="5">
        <f>Fuente!N8</f>
        <v>-4.2065965389974369E-2</v>
      </c>
      <c r="S14" s="4">
        <f>Fuente!O8</f>
        <v>1.236597010252798E-2</v>
      </c>
      <c r="T14" s="16">
        <f>Fuente!P8</f>
        <v>-0.51032258064516134</v>
      </c>
      <c r="U14" s="6">
        <f>Fuente!Q14</f>
        <v>3</v>
      </c>
      <c r="V14" s="6">
        <f>Fuente!R14</f>
        <v>1</v>
      </c>
      <c r="W14" s="6">
        <f>Fuente!S14</f>
        <v>3</v>
      </c>
      <c r="X14" s="6">
        <f>Fuente!T14</f>
        <v>2</v>
      </c>
      <c r="Y14" s="6">
        <f>Fuente!U14</f>
        <v>2</v>
      </c>
      <c r="Z14" s="6">
        <f>Fuente!V14</f>
        <v>3</v>
      </c>
      <c r="AA14" s="6">
        <f>Fuente!W14</f>
        <v>2</v>
      </c>
      <c r="AB14" s="6">
        <f>Fuente!X14</f>
        <v>3</v>
      </c>
      <c r="AC14" s="6">
        <f>Fuente!Y14</f>
        <v>3</v>
      </c>
      <c r="AD14" s="6">
        <f>Fuente!Z14</f>
        <v>3</v>
      </c>
      <c r="AE14" s="6">
        <f>Fuente!AA14</f>
        <v>3</v>
      </c>
      <c r="AF14" s="6">
        <f>Fuente!AB14</f>
        <v>3</v>
      </c>
      <c r="AG14" s="6">
        <f>Fuente!AC14</f>
        <v>3</v>
      </c>
      <c r="AH14" s="6" t="str">
        <f>Fuente!AD14</f>
        <v>Stalwart</v>
      </c>
      <c r="AI14" s="6" t="str">
        <f>Fuente!AE14</f>
        <v>Excellent</v>
      </c>
      <c r="AJ14" s="6" t="str">
        <f>Fuente!AF14</f>
        <v>UNITED STATES</v>
      </c>
      <c r="AK14" s="6" t="str">
        <f>Fuente!AG14</f>
        <v>Information Technology</v>
      </c>
      <c r="AL14" s="6" t="str">
        <f>Fuente!AH14</f>
        <v>Technology Hardware, Storage &amp;</v>
      </c>
      <c r="AM14" s="6" t="str">
        <f>Fuente!AI14</f>
        <v>Technology Hardware &amp; Equipmen</v>
      </c>
      <c r="AN14" s="6" t="str">
        <f>Fuente!AJ14</f>
        <v>Strongest</v>
      </c>
      <c r="AO14" s="6" t="str">
        <f>Fuente!AK14</f>
        <v>Low</v>
      </c>
      <c r="AP14" s="6" t="str">
        <f>Fuente!AL14</f>
        <v>Intangible Assets/Brands</v>
      </c>
      <c r="AQ14" s="6" t="str">
        <f>Fuente!AM14</f>
        <v>Switching Costs</v>
      </c>
      <c r="AR14" s="6" t="str">
        <f>Fuente!AN14</f>
        <v>Network Effects</v>
      </c>
      <c r="AS14" s="6" t="str">
        <f>Fuente!AO14</f>
        <v>Wide</v>
      </c>
      <c r="AT14" s="6" t="str">
        <f>Fuente!AP14</f>
        <v>Widing</v>
      </c>
      <c r="AU14" s="6" t="str">
        <f>Fuente!AQ14</f>
        <v>Yes</v>
      </c>
      <c r="AV14" s="6">
        <f>Fuente!AR14</f>
        <v>5.5</v>
      </c>
      <c r="AW14" s="6">
        <f>Fuente!AS14</f>
        <v>24</v>
      </c>
      <c r="AX14" s="6">
        <f>Fuente!AT14</f>
        <v>160</v>
      </c>
      <c r="AY14" s="6">
        <f>Fuente!AU14</f>
        <v>180</v>
      </c>
      <c r="AZ14" s="6" t="str">
        <f>Fuente!AV14</f>
        <v>Strategical</v>
      </c>
      <c r="BA14" s="6">
        <f>Fuente!AW14</f>
        <v>123.07692307692307</v>
      </c>
      <c r="BB14" s="6">
        <f>Fuente!AX14</f>
        <v>106.66666666666667</v>
      </c>
      <c r="BC14" s="6">
        <f>Fuente!AY14</f>
        <v>180</v>
      </c>
      <c r="BD14" s="6">
        <f>Fuente!AZ14</f>
        <v>2</v>
      </c>
      <c r="BE14" s="7" t="str">
        <f>Fuente!BA14</f>
        <v>Compañía de alta calidad con grandes ventajas competitivas sostenibles. En los últimos años ha experimentado un crecimiento muy fuerte en la división de servicios, que ya representa 1/3 del gross profit y tiene unos márgenes mucho más elevados que la división de hardware. Prevemos que esta tendencia continúe y el ecosistema cerrado de Apple se siga reforzando a través de su círculo virtuoso. Esperamos unos 120-130B en FCF para 2025 y valoramos a x22 FCF normalizado por calidad: 2,6-2,9T, que son 160-180 USD/acción.</v>
      </c>
      <c r="BF14" s="8">
        <f>Fuente!BB14</f>
        <v>0</v>
      </c>
      <c r="BG14" s="8">
        <f>Fuente!BC14</f>
        <v>0</v>
      </c>
      <c r="BH14" s="10">
        <f>Fuente!BD14</f>
        <v>44614</v>
      </c>
      <c r="BI14" s="15">
        <f>Fuente!BE14</f>
        <v>7.7</v>
      </c>
    </row>
    <row r="15" spans="1:5120 5123:14335 14337:16368" ht="16.5" customHeight="1" x14ac:dyDescent="0.3">
      <c r="A15" t="str">
        <f>Fuente!A15</f>
        <v>APPS SM Equity</v>
      </c>
      <c r="B15" s="2" t="str">
        <f>Fuente!B15</f>
        <v>Applus Services SA</v>
      </c>
      <c r="C15" s="3">
        <f ca="1">Fuente!C15</f>
        <v>5.1895745353146255E-2</v>
      </c>
      <c r="D15" s="3">
        <f ca="1">Fuente!D15</f>
        <v>0.13048191284400829</v>
      </c>
      <c r="E15" s="3">
        <f ca="1">Fuente!E15</f>
        <v>0.12482389310181218</v>
      </c>
      <c r="F15" s="3">
        <f ca="1">Fuente!F15</f>
        <v>7.1327451202483433E-2</v>
      </c>
      <c r="G15" s="3">
        <f>_xll.BDP(A15,$G$1)/100</f>
        <v>4.7756373923379981E-2</v>
      </c>
      <c r="H15" s="3">
        <f t="shared" ca="1" si="0"/>
        <v>0.12482389310181218</v>
      </c>
      <c r="I15" s="3">
        <f t="shared" ca="1" si="1"/>
        <v>0.12482389310181218</v>
      </c>
      <c r="J15" s="3">
        <f t="shared" ca="1" si="2"/>
        <v>0.12482389310181218</v>
      </c>
      <c r="K15" s="3" t="e">
        <f>Fuente!G10</f>
        <v>#VALUE!</v>
      </c>
      <c r="L15" s="3" t="e">
        <f>Fuente!H10</f>
        <v>#VALUE!</v>
      </c>
      <c r="M15" s="16" t="e">
        <f>Fuente!I10</f>
        <v>#VALUE!</v>
      </c>
      <c r="N15" s="3" t="e">
        <f>Fuente!J10</f>
        <v>#VALUE!</v>
      </c>
      <c r="O15" s="3" t="str">
        <f>Fuente!K10</f>
        <v/>
      </c>
      <c r="P15" s="3" t="e">
        <f>Fuente!L10</f>
        <v>#VALUE!</v>
      </c>
      <c r="Q15" s="4" t="e">
        <f>Fuente!M10</f>
        <v>#VALUE!</v>
      </c>
      <c r="R15" s="5" t="e">
        <f>Fuente!N10</f>
        <v>#VALUE!</v>
      </c>
      <c r="S15" s="4" t="e">
        <f>Fuente!O10</f>
        <v>#VALUE!</v>
      </c>
      <c r="T15" s="16" t="e">
        <f>Fuente!P10</f>
        <v>#VALUE!</v>
      </c>
      <c r="U15" s="6">
        <f>Fuente!Q15</f>
        <v>2</v>
      </c>
      <c r="V15" s="6">
        <f>Fuente!R15</f>
        <v>1</v>
      </c>
      <c r="W15" s="6">
        <f>Fuente!S15</f>
        <v>1</v>
      </c>
      <c r="X15" s="6">
        <f>Fuente!T15</f>
        <v>2</v>
      </c>
      <c r="Y15" s="6">
        <f>Fuente!U15</f>
        <v>1</v>
      </c>
      <c r="Z15" s="6">
        <f>Fuente!V15</f>
        <v>1</v>
      </c>
      <c r="AA15" s="6">
        <f>Fuente!W15</f>
        <v>2</v>
      </c>
      <c r="AB15" s="6">
        <f>Fuente!X15</f>
        <v>1</v>
      </c>
      <c r="AC15" s="6">
        <f>Fuente!Y15</f>
        <v>1</v>
      </c>
      <c r="AD15" s="6">
        <f>Fuente!Z15</f>
        <v>2</v>
      </c>
      <c r="AE15" s="6">
        <f>Fuente!AA15</f>
        <v>2</v>
      </c>
      <c r="AF15" s="6">
        <f>Fuente!AB15</f>
        <v>1</v>
      </c>
      <c r="AG15" s="6">
        <f>Fuente!AC15</f>
        <v>1</v>
      </c>
      <c r="AH15" s="6" t="str">
        <f>Fuente!AD15</f>
        <v>Stalwart</v>
      </c>
      <c r="AI15" s="6" t="str">
        <f>Fuente!AE15</f>
        <v>Good</v>
      </c>
      <c r="AJ15" s="6" t="str">
        <f>Fuente!AF15</f>
        <v>SPAIN</v>
      </c>
      <c r="AK15" s="6" t="str">
        <f>Fuente!AG15</f>
        <v>Industrials</v>
      </c>
      <c r="AL15" s="6" t="str">
        <f>Fuente!AH15</f>
        <v>Professional Services</v>
      </c>
      <c r="AM15" s="6" t="str">
        <f>Fuente!AI15</f>
        <v>Commercial &amp; Professional Serv</v>
      </c>
      <c r="AN15" s="6" t="str">
        <f>Fuente!AJ15</f>
        <v>Good</v>
      </c>
      <c r="AO15" s="6" t="str">
        <f>Fuente!AK15</f>
        <v>Low</v>
      </c>
      <c r="AP15" s="6" t="str">
        <f>Fuente!AL15</f>
        <v>Processes</v>
      </c>
      <c r="AQ15" s="6">
        <f>Fuente!AM15</f>
        <v>0</v>
      </c>
      <c r="AR15" s="6">
        <f>Fuente!AN15</f>
        <v>0</v>
      </c>
      <c r="AS15" s="6" t="str">
        <f>Fuente!AO15</f>
        <v>Narrow</v>
      </c>
      <c r="AT15" s="6" t="str">
        <f>Fuente!AP15</f>
        <v>Static</v>
      </c>
      <c r="AU15" s="6" t="str">
        <f>Fuente!AQ15</f>
        <v>No</v>
      </c>
      <c r="AV15" s="6">
        <f>Fuente!AR15</f>
        <v>1.2</v>
      </c>
      <c r="AW15" s="6">
        <f>Fuente!AS15</f>
        <v>15</v>
      </c>
      <c r="AX15" s="6">
        <f>Fuente!AT15</f>
        <v>14</v>
      </c>
      <c r="AY15" s="6">
        <f>Fuente!AU15</f>
        <v>17</v>
      </c>
      <c r="AZ15" s="6" t="str">
        <f>Fuente!AV15</f>
        <v>Tactical</v>
      </c>
      <c r="BA15" s="6">
        <f>Fuente!AW15</f>
        <v>7</v>
      </c>
      <c r="BB15" s="6">
        <f>Fuente!AX15</f>
        <v>4.666666666666667</v>
      </c>
      <c r="BC15" s="6">
        <f>Fuente!AY15</f>
        <v>14</v>
      </c>
      <c r="BD15" s="6">
        <f>Fuente!AZ15</f>
        <v>1</v>
      </c>
      <c r="BE15" s="7" t="str">
        <f>Fuente!BA15</f>
        <v>Compañía estable y de ingresos muy recurrentes, sin crecimiento, en un sector consolidado y donde es uno de los players principales. El principal problema es el capital allocation del management, que están haciendo adquisiciones cuando deberían recomprar acciones. La modelización es muy sencilla porque no hay crecimiento y el margen FCF es estable en entornos del 8% (EBITDA 14%, CapEx e Intereses 3%, TAX 25%). Valoramos a 15 veces FCF, que implica x1,2 ventas. Para los años 2022-23 y en adelante, normalizamos unas ventas de 1,8-2 B y llegamos a una valoración de 2,1-2,4B, que se corresponden con 14-17 euros por acción.</v>
      </c>
      <c r="BF15" s="8">
        <f>Fuente!BB15</f>
        <v>0</v>
      </c>
      <c r="BG15" s="8">
        <f>Fuente!BC15</f>
        <v>0</v>
      </c>
      <c r="BH15" s="10">
        <f ca="1">Fuente!BD15</f>
        <v>44844</v>
      </c>
      <c r="BI15" s="15">
        <f>Fuente!BE15</f>
        <v>1.1000000000000001</v>
      </c>
    </row>
    <row r="16" spans="1:5120 5123:14335 14337:16368" ht="16.5" customHeight="1" x14ac:dyDescent="0.3">
      <c r="A16" t="str">
        <f>Fuente!A16</f>
        <v>BA US Equity</v>
      </c>
      <c r="B16" s="2" t="str">
        <f>Fuente!B16</f>
        <v>Boeing Co/The</v>
      </c>
      <c r="C16" s="3">
        <f>Fuente!C16</f>
        <v>-2.125709695750079E-2</v>
      </c>
      <c r="D16" s="3">
        <f>Fuente!D16</f>
        <v>7.3620449600026741E-2</v>
      </c>
      <c r="E16" s="3">
        <f>Fuente!E16</f>
        <v>1.7977199649225371</v>
      </c>
      <c r="F16" s="3">
        <f>Fuente!F16</f>
        <v>0.54290853315383514</v>
      </c>
      <c r="G16" s="3" t="e">
        <f>_xll.BDP(A16,$G$1)/100</f>
        <v>#VALUE!</v>
      </c>
      <c r="H16" s="3">
        <f t="shared" si="0"/>
        <v>1.7977199649225371</v>
      </c>
      <c r="I16" s="3">
        <f t="shared" si="1"/>
        <v>1.7977199649225371</v>
      </c>
      <c r="J16" s="3">
        <f t="shared" si="2"/>
        <v>0.54290853315383514</v>
      </c>
      <c r="K16" s="3">
        <f>Fuente!G11</f>
        <v>-0.28968417854088352</v>
      </c>
      <c r="L16" s="3">
        <f>Fuente!H11</f>
        <v>3.0830619794880516E-2</v>
      </c>
      <c r="M16" s="16">
        <f>Fuente!I11</f>
        <v>-7.0172199301245541</v>
      </c>
      <c r="N16" s="3">
        <f>Fuente!J11</f>
        <v>0.31950753078524419</v>
      </c>
      <c r="O16" s="3">
        <f>Fuente!K11</f>
        <v>9.5925766301965018E-2</v>
      </c>
      <c r="P16" s="3">
        <f>Fuente!L11</f>
        <v>1.1246566069140271</v>
      </c>
      <c r="Q16" s="4">
        <f>Fuente!M11</f>
        <v>0.98954105981012896</v>
      </c>
      <c r="R16" s="5">
        <f>Fuente!N11</f>
        <v>-0.2942108765215104</v>
      </c>
      <c r="S16" s="4">
        <f>Fuente!O11</f>
        <v>3.5740477305459544E-3</v>
      </c>
      <c r="T16" s="16">
        <f>Fuente!P11</f>
        <v>-6.8357049447774916</v>
      </c>
      <c r="U16" s="6">
        <f>Fuente!Q16</f>
        <v>1</v>
      </c>
      <c r="V16" s="6">
        <f>Fuente!R16</f>
        <v>1</v>
      </c>
      <c r="W16" s="6">
        <f>Fuente!S16</f>
        <v>1</v>
      </c>
      <c r="X16" s="6">
        <f>Fuente!T16</f>
        <v>2</v>
      </c>
      <c r="Y16" s="6">
        <f>Fuente!U16</f>
        <v>1</v>
      </c>
      <c r="Z16" s="6">
        <f>Fuente!V16</f>
        <v>3</v>
      </c>
      <c r="AA16" s="6">
        <f>Fuente!W16</f>
        <v>3</v>
      </c>
      <c r="AB16" s="6">
        <f>Fuente!X16</f>
        <v>3</v>
      </c>
      <c r="AC16" s="6">
        <f>Fuente!Y16</f>
        <v>1</v>
      </c>
      <c r="AD16" s="6">
        <f>Fuente!Z16</f>
        <v>2</v>
      </c>
      <c r="AE16" s="6">
        <f>Fuente!AA16</f>
        <v>2</v>
      </c>
      <c r="AF16" s="6">
        <f>Fuente!AB16</f>
        <v>3</v>
      </c>
      <c r="AG16" s="6">
        <f>Fuente!AC16</f>
        <v>3</v>
      </c>
      <c r="AH16" s="6" t="str">
        <f>Fuente!AD16</f>
        <v>Turnaround</v>
      </c>
      <c r="AI16" s="6" t="str">
        <f>Fuente!AE16</f>
        <v>Excellent</v>
      </c>
      <c r="AJ16" s="6" t="str">
        <f>Fuente!AF16</f>
        <v>UNITED STATES</v>
      </c>
      <c r="AK16" s="6" t="str">
        <f>Fuente!AG16</f>
        <v>Industrials</v>
      </c>
      <c r="AL16" s="6" t="str">
        <f>Fuente!AH16</f>
        <v>Aerospace &amp; Defense</v>
      </c>
      <c r="AM16" s="6" t="str">
        <f>Fuente!AI16</f>
        <v>Capital Goods</v>
      </c>
      <c r="AN16" s="6" t="str">
        <f>Fuente!AJ16</f>
        <v>Strongest</v>
      </c>
      <c r="AO16" s="6" t="str">
        <f>Fuente!AK16</f>
        <v>Low</v>
      </c>
      <c r="AP16" s="6" t="str">
        <f>Fuente!AL16</f>
        <v>Economies of Scale</v>
      </c>
      <c r="AQ16" s="6" t="str">
        <f>Fuente!AM16</f>
        <v>Intangible Assets/Licences</v>
      </c>
      <c r="AR16" s="6" t="str">
        <f>Fuente!AN16</f>
        <v>Network Effects</v>
      </c>
      <c r="AS16" s="6" t="str">
        <f>Fuente!AO16</f>
        <v>Wide</v>
      </c>
      <c r="AT16" s="6" t="str">
        <f>Fuente!AP16</f>
        <v>Static</v>
      </c>
      <c r="AU16" s="6" t="str">
        <f>Fuente!AQ16</f>
        <v>Slow</v>
      </c>
      <c r="AV16" s="6">
        <f>Fuente!AR16</f>
        <v>1.5</v>
      </c>
      <c r="AW16" s="6">
        <f>Fuente!AS16</f>
        <v>26</v>
      </c>
      <c r="AX16" s="6">
        <f>Fuente!AT16</f>
        <v>270</v>
      </c>
      <c r="AY16" s="6">
        <f>Fuente!AU16</f>
        <v>300</v>
      </c>
      <c r="AZ16" s="6" t="str">
        <f>Fuente!AV16</f>
        <v>Strategical</v>
      </c>
      <c r="BA16" s="6">
        <f>Fuente!AW16</f>
        <v>207.69230769230768</v>
      </c>
      <c r="BB16" s="6">
        <f>Fuente!AX16</f>
        <v>180</v>
      </c>
      <c r="BC16" s="6">
        <f>Fuente!AY16</f>
        <v>300</v>
      </c>
      <c r="BD16" s="6">
        <f>Fuente!AZ16</f>
        <v>2</v>
      </c>
      <c r="BE16" s="7" t="str">
        <f>Fuente!BA16</f>
        <v>Compañía líder mundial en fabricación de vehículos aeroespaciales. Tiene tres divisiones con 1/3 ventas cada uno: Comercial (forma un duopolio junto con Airbus), Defensa (vende principalmente a países OTAN con un backlog &gt;x2 ventas anuales) y Servicios (recurrencia en mantenimientos). Ha tenido problemas temporales de negocio por los problemas con 737 MAX y Covid-19. La tesis de inversión es que vuelve a los resultados financieros previos a estas crisis (ahora tiene deuda, pero controlada). Generando unas ventas de 100B anuales, con un margen neto del alrededor del 6%, una conversión en flujo de caja del 120% (7-7,5B de FCF), y valorando a x22-24 FCF por calidad llegamos a una valoración de 160-180B USD (270-300 USD/acción).</v>
      </c>
      <c r="BF16" s="8" t="str">
        <f>Fuente!BB16</f>
        <v>Aumento del riesgo de ampliación de capital</v>
      </c>
      <c r="BG16" s="8">
        <f>Fuente!BC16</f>
        <v>0</v>
      </c>
      <c r="BH16" s="10">
        <f>Fuente!BD16</f>
        <v>44614</v>
      </c>
      <c r="BI16" s="15">
        <f>Fuente!BE16</f>
        <v>12.5</v>
      </c>
    </row>
    <row r="17" spans="1:61" ht="16.5" customHeight="1" x14ac:dyDescent="0.3">
      <c r="A17" t="str">
        <f>Fuente!A17</f>
        <v>9988 HK Equity</v>
      </c>
      <c r="B17" s="2" t="str">
        <f>Fuente!B17</f>
        <v>Alibaba Group Holding Ltd</v>
      </c>
      <c r="C17" s="3">
        <f>Fuente!C17</f>
        <v>0.42968492121654223</v>
      </c>
      <c r="D17" s="3">
        <f>Fuente!D17</f>
        <v>0.33092718560256484</v>
      </c>
      <c r="E17" s="3">
        <f>Fuente!E17</f>
        <v>0.43914046180563188</v>
      </c>
      <c r="F17" s="3">
        <f>Fuente!F17</f>
        <v>0.20210141635203219</v>
      </c>
      <c r="G17" s="3">
        <f>_xll.BDP(A17,$G$1)/100</f>
        <v>0.16203293470653446</v>
      </c>
      <c r="H17" s="3">
        <f t="shared" si="0"/>
        <v>0.43914046180563188</v>
      </c>
      <c r="I17" s="3">
        <f t="shared" si="1"/>
        <v>0.43914046180563188</v>
      </c>
      <c r="J17" s="3">
        <f t="shared" si="2"/>
        <v>0.43914046180563188</v>
      </c>
      <c r="K17" s="3">
        <f>Fuente!G12</f>
        <v>0.42149185035320597</v>
      </c>
      <c r="L17" s="3">
        <f>Fuente!H12</f>
        <v>1.5668073261659161E-2</v>
      </c>
      <c r="M17" s="16">
        <f>Fuente!I12</f>
        <v>2.4698059185119541</v>
      </c>
      <c r="N17" s="3">
        <f>Fuente!J12</f>
        <v>0.2281508739650413</v>
      </c>
      <c r="O17" s="3">
        <f>Fuente!K12</f>
        <v>0.25861423220973784</v>
      </c>
      <c r="P17" s="3">
        <f>Fuente!L12</f>
        <v>2.6264353774737357E-3</v>
      </c>
      <c r="Q17" s="4">
        <f>Fuente!M12</f>
        <v>1.2412319949196087E-3</v>
      </c>
      <c r="R17" s="5">
        <f>Fuente!N12</f>
        <v>0.42291802276923884</v>
      </c>
      <c r="S17" s="4">
        <f>Fuente!O12</f>
        <v>1.7080528197854446E-2</v>
      </c>
      <c r="T17" s="16">
        <f>Fuente!P12</f>
        <v>4.6105720492396811</v>
      </c>
      <c r="U17" s="6">
        <f>Fuente!Q17</f>
        <v>2</v>
      </c>
      <c r="V17" s="6">
        <f>Fuente!R17</f>
        <v>2</v>
      </c>
      <c r="W17" s="6">
        <f>Fuente!S17</f>
        <v>1</v>
      </c>
      <c r="X17" s="6">
        <f>Fuente!T17</f>
        <v>1</v>
      </c>
      <c r="Y17" s="6">
        <f>Fuente!U17</f>
        <v>0</v>
      </c>
      <c r="Z17" s="6">
        <f>Fuente!V17</f>
        <v>3</v>
      </c>
      <c r="AA17" s="6">
        <f>Fuente!W17</f>
        <v>1</v>
      </c>
      <c r="AB17" s="6">
        <f>Fuente!X17</f>
        <v>3</v>
      </c>
      <c r="AC17" s="6">
        <f>Fuente!Y17</f>
        <v>3</v>
      </c>
      <c r="AD17" s="6">
        <f>Fuente!Z17</f>
        <v>3</v>
      </c>
      <c r="AE17" s="6">
        <f>Fuente!AA17</f>
        <v>3</v>
      </c>
      <c r="AF17" s="6">
        <f>Fuente!AB17</f>
        <v>2</v>
      </c>
      <c r="AG17" s="6">
        <f>Fuente!AC17</f>
        <v>1</v>
      </c>
      <c r="AH17" s="6" t="str">
        <f>Fuente!AD17</f>
        <v>Fast Grower</v>
      </c>
      <c r="AI17" s="6" t="str">
        <f>Fuente!AE17</f>
        <v>Good</v>
      </c>
      <c r="AJ17" s="6" t="str">
        <f>Fuente!AF17</f>
        <v>CHINA</v>
      </c>
      <c r="AK17" s="6" t="str">
        <f>Fuente!AG17</f>
        <v>Consumer Discretionary</v>
      </c>
      <c r="AL17" s="6" t="str">
        <f>Fuente!AH17</f>
        <v>Internet &amp; Direct Marketing Re</v>
      </c>
      <c r="AM17" s="6" t="str">
        <f>Fuente!AI17</f>
        <v>Retailing</v>
      </c>
      <c r="AN17" s="6" t="str">
        <f>Fuente!AJ17</f>
        <v>Strongest</v>
      </c>
      <c r="AO17" s="6" t="str">
        <f>Fuente!AK17</f>
        <v>Medium</v>
      </c>
      <c r="AP17" s="6" t="str">
        <f>Fuente!AL17</f>
        <v>Economies of Scale</v>
      </c>
      <c r="AQ17" s="6" t="str">
        <f>Fuente!AM17</f>
        <v>Network Effects</v>
      </c>
      <c r="AR17" s="6">
        <f>Fuente!AN17</f>
        <v>0</v>
      </c>
      <c r="AS17" s="6" t="str">
        <f>Fuente!AO17</f>
        <v>Wide</v>
      </c>
      <c r="AT17" s="6" t="str">
        <f>Fuente!AP17</f>
        <v>Narrowing</v>
      </c>
      <c r="AU17" s="6" t="str">
        <f>Fuente!AQ17</f>
        <v>Yes</v>
      </c>
      <c r="AV17" s="6">
        <f>Fuente!AR17</f>
        <v>0</v>
      </c>
      <c r="AW17" s="6">
        <f>Fuente!AS17</f>
        <v>0</v>
      </c>
      <c r="AX17" s="6">
        <f>Fuente!AT17</f>
        <v>160</v>
      </c>
      <c r="AY17" s="6">
        <f>Fuente!AU17</f>
        <v>180</v>
      </c>
      <c r="AZ17" s="6" t="str">
        <f>Fuente!AV17</f>
        <v>Strategical</v>
      </c>
      <c r="BA17" s="6">
        <f>Fuente!AW17</f>
        <v>123.07692307692307</v>
      </c>
      <c r="BB17" s="6">
        <f>Fuente!AX17</f>
        <v>106.66666666666667</v>
      </c>
      <c r="BC17" s="6">
        <f>Fuente!AY17</f>
        <v>180</v>
      </c>
      <c r="BD17" s="6">
        <f>Fuente!AZ17</f>
        <v>1</v>
      </c>
      <c r="BE17" s="7" t="str">
        <f>Fuente!BA17</f>
        <v xml:space="preserve">Suponemos un escenario conservador en el que la compañía no logra recuperar márgenes por competencia y normalizamos unos 160-180 B en ventas y 24-27B de beneficio neto (15% margin) a 2025. Aplicando un múltiplo conservador de x15 por ser China y sumando los 65B de caja neta llegamos a una valoración de 420-470B (180-200$/acción). Todo expresado en USD excepto "per share". </v>
      </c>
      <c r="BF17" s="8">
        <f>Fuente!BB17</f>
        <v>0</v>
      </c>
      <c r="BG17" s="8">
        <f>Fuente!BC17</f>
        <v>0</v>
      </c>
      <c r="BH17" s="10">
        <f>Fuente!BD17</f>
        <v>44804</v>
      </c>
      <c r="BI17" s="15">
        <f>Fuente!BE17</f>
        <v>10</v>
      </c>
    </row>
    <row r="18" spans="1:61" ht="16.5" customHeight="1" x14ac:dyDescent="0.3">
      <c r="A18" t="str">
        <f>Fuente!A18</f>
        <v>BKNG US Equity</v>
      </c>
      <c r="B18" s="2" t="str">
        <f>Fuente!B18</f>
        <v>Booking Holdings Inc</v>
      </c>
      <c r="C18" s="3">
        <f>Fuente!C18</f>
        <v>0.13531621921887071</v>
      </c>
      <c r="D18" s="3">
        <f>Fuente!D18</f>
        <v>0.35280561819953332</v>
      </c>
      <c r="E18" s="3">
        <f>Fuente!E18</f>
        <v>8.0955703449439902</v>
      </c>
      <c r="F18" s="3">
        <f>Fuente!F18</f>
        <v>1.1367676072839732</v>
      </c>
      <c r="G18" s="3">
        <f>_xll.BDP(A18,$G$1)/100</f>
        <v>0.31039270816270897</v>
      </c>
      <c r="H18" s="3">
        <f t="shared" si="0"/>
        <v>8.0955703449439902</v>
      </c>
      <c r="I18" s="3">
        <f t="shared" si="1"/>
        <v>8.0955703449439902</v>
      </c>
      <c r="J18" s="3">
        <f t="shared" si="2"/>
        <v>1.1367676072839732</v>
      </c>
      <c r="K18" s="3">
        <f>Fuente!G13</f>
        <v>-8.2485268594588764E-3</v>
      </c>
      <c r="L18" s="3">
        <f>Fuente!H13</f>
        <v>1.4370026385144957E-2</v>
      </c>
      <c r="M18" s="16">
        <f>Fuente!I13</f>
        <v>-0.20477766839122746</v>
      </c>
      <c r="N18" s="3">
        <f>Fuente!J13</f>
        <v>0.21695366571345676</v>
      </c>
      <c r="O18" s="3">
        <f>Fuente!K13</f>
        <v>0.14127478066161228</v>
      </c>
      <c r="P18" s="3">
        <f>Fuente!L13</f>
        <v>0.15633109844605167</v>
      </c>
      <c r="Q18" s="4">
        <f>Fuente!M13</f>
        <v>0.14256162829343205</v>
      </c>
      <c r="R18" s="5">
        <f>Fuente!N13</f>
        <v>8.9513744576457749E-2</v>
      </c>
      <c r="S18" s="4">
        <f>Fuente!O13</f>
        <v>1.0285826569325413E-2</v>
      </c>
      <c r="T18" s="16">
        <f>Fuente!P13</f>
        <v>0.54643384457769606</v>
      </c>
      <c r="U18" s="6">
        <f>Fuente!Q18</f>
        <v>2</v>
      </c>
      <c r="V18" s="6">
        <f>Fuente!R18</f>
        <v>2</v>
      </c>
      <c r="W18" s="6">
        <f>Fuente!S18</f>
        <v>3</v>
      </c>
      <c r="X18" s="6">
        <f>Fuente!T18</f>
        <v>2</v>
      </c>
      <c r="Y18" s="6">
        <f>Fuente!U18</f>
        <v>1</v>
      </c>
      <c r="Z18" s="6">
        <f>Fuente!V18</f>
        <v>3</v>
      </c>
      <c r="AA18" s="6">
        <f>Fuente!W18</f>
        <v>3</v>
      </c>
      <c r="AB18" s="6">
        <f>Fuente!X18</f>
        <v>3</v>
      </c>
      <c r="AC18" s="6">
        <f>Fuente!Y18</f>
        <v>3</v>
      </c>
      <c r="AD18" s="6">
        <f>Fuente!Z18</f>
        <v>3</v>
      </c>
      <c r="AE18" s="6">
        <f>Fuente!AA18</f>
        <v>3</v>
      </c>
      <c r="AF18" s="6">
        <f>Fuente!AB18</f>
        <v>3</v>
      </c>
      <c r="AG18" s="6">
        <f>Fuente!AC18</f>
        <v>2</v>
      </c>
      <c r="AH18" s="6" t="str">
        <f>Fuente!AD18</f>
        <v>Fast Grower</v>
      </c>
      <c r="AI18" s="6" t="str">
        <f>Fuente!AE18</f>
        <v>Good</v>
      </c>
      <c r="AJ18" s="6" t="str">
        <f>Fuente!AF18</f>
        <v>UNITED STATES</v>
      </c>
      <c r="AK18" s="6" t="str">
        <f>Fuente!AG18</f>
        <v>Consumer Discretionary</v>
      </c>
      <c r="AL18" s="6" t="str">
        <f>Fuente!AH18</f>
        <v>Hotels, Restaurants &amp; Leisure</v>
      </c>
      <c r="AM18" s="6" t="str">
        <f>Fuente!AI18</f>
        <v>Consumer Services</v>
      </c>
      <c r="AN18" s="6" t="str">
        <f>Fuente!AJ18</f>
        <v>Strongest</v>
      </c>
      <c r="AO18" s="6" t="str">
        <f>Fuente!AK18</f>
        <v>Medium</v>
      </c>
      <c r="AP18" s="6" t="str">
        <f>Fuente!AL18</f>
        <v>Network Effects</v>
      </c>
      <c r="AQ18" s="6">
        <f>Fuente!AM18</f>
        <v>0</v>
      </c>
      <c r="AR18" s="6">
        <f>Fuente!AN18</f>
        <v>0</v>
      </c>
      <c r="AS18" s="6" t="str">
        <f>Fuente!AO18</f>
        <v>Narrow</v>
      </c>
      <c r="AT18" s="6" t="str">
        <f>Fuente!AP18</f>
        <v>Narrowing</v>
      </c>
      <c r="AU18" s="6" t="str">
        <f>Fuente!AQ18</f>
        <v>Fast</v>
      </c>
      <c r="AV18" s="6">
        <f>Fuente!AR18</f>
        <v>7</v>
      </c>
      <c r="AW18" s="6">
        <f>Fuente!AS18</f>
        <v>24</v>
      </c>
      <c r="AX18" s="6">
        <f>Fuente!AT18</f>
        <v>2300</v>
      </c>
      <c r="AY18" s="6">
        <f>Fuente!AU18</f>
        <v>2700</v>
      </c>
      <c r="AZ18" s="6" t="str">
        <f>Fuente!AV18</f>
        <v>Strategical</v>
      </c>
      <c r="BA18" s="6">
        <f>Fuente!AW18</f>
        <v>1769.2307692307693</v>
      </c>
      <c r="BB18" s="6">
        <f>Fuente!AX18</f>
        <v>1533.3333333333333</v>
      </c>
      <c r="BC18" s="6">
        <f>Fuente!AY18</f>
        <v>2700</v>
      </c>
      <c r="BD18" s="6">
        <f>Fuente!AZ18</f>
        <v>1</v>
      </c>
      <c r="BE18" s="7" t="str">
        <f>Fuente!BA18</f>
        <v>Normalizamos un márgen FCF del 30% en línea con la media histórica. Si vuelven a realizar unas ventas de 16-18B, esto significa un FCF de 4.8-5.4B. Aplicando un múltiplo de 20 por calidad y crecimiento, llegamos a una valoración de 95-110B (2.300-2.700 USD/Share).</v>
      </c>
      <c r="BF18" s="8">
        <f>Fuente!BB18</f>
        <v>0</v>
      </c>
      <c r="BG18" s="8">
        <f>Fuente!BC18</f>
        <v>0</v>
      </c>
      <c r="BH18" s="10">
        <f>Fuente!BD18</f>
        <v>44623</v>
      </c>
      <c r="BI18" s="15">
        <f>Fuente!BE18</f>
        <v>125</v>
      </c>
    </row>
    <row r="19" spans="1:61" ht="16.5" customHeight="1" x14ac:dyDescent="0.3">
      <c r="A19" t="str">
        <f>Fuente!A19</f>
        <v>BRK/B US Equity</v>
      </c>
      <c r="B19" s="2" t="str">
        <f>Fuente!B19</f>
        <v>Berkshire Hathaway Inc</v>
      </c>
      <c r="C19" s="3">
        <f>Fuente!C19</f>
        <v>6.4316754941340176E-2</v>
      </c>
      <c r="D19" s="3">
        <f>Fuente!D19</f>
        <v>0.1722969214956476</v>
      </c>
      <c r="E19" s="3">
        <f>Fuente!E19</f>
        <v>0.87024014704974606</v>
      </c>
      <c r="F19" s="3">
        <f>Fuente!F19</f>
        <v>0.27735568108600978</v>
      </c>
      <c r="G19" s="3">
        <f>_xll.BDP(A19,$G$1)/100</f>
        <v>5.7832727705717034E-2</v>
      </c>
      <c r="H19" s="3">
        <f t="shared" si="0"/>
        <v>0.87024014704974606</v>
      </c>
      <c r="I19" s="3">
        <f t="shared" si="1"/>
        <v>0.87024014704974606</v>
      </c>
      <c r="J19" s="3">
        <f t="shared" si="2"/>
        <v>0.87024014704974606</v>
      </c>
      <c r="K19" s="3">
        <f ca="1">Fuente!G15</f>
        <v>0.46062046694701075</v>
      </c>
      <c r="L19" s="3">
        <f ca="1">Fuente!H15</f>
        <v>5.8343049291748484E-3</v>
      </c>
      <c r="M19" s="16">
        <f ca="1">Fuente!I15</f>
        <v>3.4517043221117225</v>
      </c>
      <c r="N19" s="3">
        <f>Fuente!J15</f>
        <v>0.14068440576420094</v>
      </c>
      <c r="O19" s="3">
        <f>Fuente!K15</f>
        <v>0.16099656338047194</v>
      </c>
      <c r="P19" s="3">
        <f ca="1">Fuente!L15</f>
        <v>0.1612127870985077</v>
      </c>
      <c r="Q19" s="4">
        <f ca="1">Fuente!M15</f>
        <v>8.202477297306808E-2</v>
      </c>
      <c r="R19" s="5">
        <f ca="1">Fuente!N15</f>
        <v>0.51321190159271601</v>
      </c>
      <c r="S19" s="4">
        <f>Fuente!O15</f>
        <v>7.5782417754852822E-3</v>
      </c>
      <c r="T19" s="16">
        <f ca="1">Fuente!P15</f>
        <v>2.8359797238245061</v>
      </c>
      <c r="U19" s="6">
        <f>Fuente!Q19</f>
        <v>3</v>
      </c>
      <c r="V19" s="6">
        <f>Fuente!R19</f>
        <v>1</v>
      </c>
      <c r="W19" s="6">
        <f>Fuente!S19</f>
        <v>1</v>
      </c>
      <c r="X19" s="6">
        <f>Fuente!T19</f>
        <v>3</v>
      </c>
      <c r="Y19" s="6">
        <f>Fuente!U19</f>
        <v>1</v>
      </c>
      <c r="Z19" s="6">
        <f>Fuente!V19</f>
        <v>3</v>
      </c>
      <c r="AA19" s="6">
        <f>Fuente!W19</f>
        <v>1</v>
      </c>
      <c r="AB19" s="6">
        <f>Fuente!X19</f>
        <v>3</v>
      </c>
      <c r="AC19" s="6">
        <f>Fuente!Y19</f>
        <v>3</v>
      </c>
      <c r="AD19" s="6">
        <f>Fuente!Z19</f>
        <v>3</v>
      </c>
      <c r="AE19" s="6">
        <f>Fuente!AA19</f>
        <v>3</v>
      </c>
      <c r="AF19" s="6">
        <f>Fuente!AB19</f>
        <v>2</v>
      </c>
      <c r="AG19" s="6">
        <f>Fuente!AC19</f>
        <v>3</v>
      </c>
      <c r="AH19" s="6" t="str">
        <f>Fuente!AD19</f>
        <v>Asset Plays</v>
      </c>
      <c r="AI19" s="6" t="str">
        <f>Fuente!AE19</f>
        <v>Excellent</v>
      </c>
      <c r="AJ19" s="6" t="str">
        <f>Fuente!AF19</f>
        <v>UNITED STATES</v>
      </c>
      <c r="AK19" s="6" t="str">
        <f>Fuente!AG19</f>
        <v>Financials</v>
      </c>
      <c r="AL19" s="6" t="str">
        <f>Fuente!AH19</f>
        <v>Diversified Financial Services</v>
      </c>
      <c r="AM19" s="6" t="str">
        <f>Fuente!AI19</f>
        <v>Diversified Financials</v>
      </c>
      <c r="AN19" s="6" t="str">
        <f>Fuente!AJ19</f>
        <v>Strongest</v>
      </c>
      <c r="AO19" s="6" t="str">
        <f>Fuente!AK19</f>
        <v>Low</v>
      </c>
      <c r="AP19" s="6" t="str">
        <f>Fuente!AL19</f>
        <v>Economies of Scale</v>
      </c>
      <c r="AQ19" s="6" t="str">
        <f>Fuente!AM19</f>
        <v>Unique Assets</v>
      </c>
      <c r="AR19" s="6">
        <f>Fuente!AN19</f>
        <v>0</v>
      </c>
      <c r="AS19" s="6" t="str">
        <f>Fuente!AO19</f>
        <v>Wide</v>
      </c>
      <c r="AT19" s="6" t="str">
        <f>Fuente!AP19</f>
        <v>Widing</v>
      </c>
      <c r="AU19" s="6" t="str">
        <f>Fuente!AQ19</f>
        <v>Yes</v>
      </c>
      <c r="AV19" s="6">
        <f>Fuente!AR19</f>
        <v>0</v>
      </c>
      <c r="AW19" s="6">
        <f>Fuente!AS19</f>
        <v>0</v>
      </c>
      <c r="AX19" s="6">
        <f>Fuente!AT19</f>
        <v>440</v>
      </c>
      <c r="AY19" s="6">
        <f>Fuente!AU19</f>
        <v>500</v>
      </c>
      <c r="AZ19" s="6" t="str">
        <f>Fuente!AV19</f>
        <v>Strategical</v>
      </c>
      <c r="BA19" s="6">
        <f>Fuente!AW19</f>
        <v>338.46153846153845</v>
      </c>
      <c r="BB19" s="6">
        <f>Fuente!AX19</f>
        <v>293.33333333333331</v>
      </c>
      <c r="BC19" s="6">
        <f>Fuente!AY19</f>
        <v>500</v>
      </c>
      <c r="BD19" s="6">
        <f>Fuente!AZ19</f>
        <v>3</v>
      </c>
      <c r="BE19" s="7" t="str">
        <f>Fuente!BA19</f>
        <v>Valorando la compañía a 20 veces beneficios por calidad y normalizando unos beneficios de 30B, llegamos a una valoración de 970B (440$/acción) después de sumar los 370B de caja neta. Por suma de partes: Stocks 300B, BHE 70B, Burlington 200B, Negocios Consolidados 180B, Cash 370B = 1,1T (500$/acción).</v>
      </c>
      <c r="BF19" s="8">
        <f>Fuente!BB19</f>
        <v>0</v>
      </c>
      <c r="BG19" s="8">
        <f>Fuente!BC19</f>
        <v>0</v>
      </c>
      <c r="BH19" s="10">
        <f>Fuente!BD19</f>
        <v>44620</v>
      </c>
      <c r="BI19" s="15">
        <f>Fuente!BE19</f>
        <v>14</v>
      </c>
    </row>
    <row r="20" spans="1:61" ht="16.5" customHeight="1" x14ac:dyDescent="0.3">
      <c r="A20" t="str">
        <f>Fuente!A20</f>
        <v>CAF SM Equity</v>
      </c>
      <c r="B20" s="2" t="str">
        <f>Fuente!B20</f>
        <v>Construcciones y Auxiliar de Ferrocarriles SA</v>
      </c>
      <c r="C20" s="3">
        <f>Fuente!C20</f>
        <v>6.5019314336817874E-2</v>
      </c>
      <c r="D20" s="3">
        <f>Fuente!D20</f>
        <v>0.11121872886167131</v>
      </c>
      <c r="E20" s="3">
        <f>Fuente!E20</f>
        <v>0.1272561268854597</v>
      </c>
      <c r="F20" s="3">
        <f>Fuente!F20</f>
        <v>0.12348959298040919</v>
      </c>
      <c r="G20" s="3">
        <f>_xll.BDP(A20,$G$1)/100</f>
        <v>5.9292338234362071E-2</v>
      </c>
      <c r="H20" s="3">
        <f t="shared" si="0"/>
        <v>0.1272561268854597</v>
      </c>
      <c r="I20" s="3">
        <f t="shared" si="1"/>
        <v>0.1272561268854597</v>
      </c>
      <c r="J20" s="3">
        <f t="shared" si="2"/>
        <v>0.1272561268854597</v>
      </c>
      <c r="K20" s="3">
        <f>Fuente!G16</f>
        <v>6.4000263734516699E-2</v>
      </c>
      <c r="L20" s="3">
        <f>Fuente!H16</f>
        <v>3.477496304763722E-2</v>
      </c>
      <c r="M20" s="16">
        <f>Fuente!I16</f>
        <v>-9.3212565225258712E-2</v>
      </c>
      <c r="N20" s="3">
        <f>Fuente!J16</f>
        <v>7.0979057051480554E-2</v>
      </c>
      <c r="O20" s="3">
        <f>Fuente!K16</f>
        <v>2.7245287865651991E-2</v>
      </c>
      <c r="P20" s="3">
        <f>Fuente!L16</f>
        <v>-3.6811014011619389E-2</v>
      </c>
      <c r="Q20" s="4">
        <f>Fuente!M16</f>
        <v>-2.6408882350880881E-2</v>
      </c>
      <c r="R20" s="5">
        <f>Fuente!N16</f>
        <v>0.33258483798779925</v>
      </c>
      <c r="S20" s="4">
        <f>Fuente!O16</f>
        <v>4.4969064905015003E-2</v>
      </c>
      <c r="T20" s="16">
        <f>Fuente!P16</f>
        <v>25.572775486152032</v>
      </c>
      <c r="U20" s="6">
        <f>Fuente!Q20</f>
        <v>2</v>
      </c>
      <c r="V20" s="6">
        <f>Fuente!R20</f>
        <v>1</v>
      </c>
      <c r="W20" s="6">
        <f>Fuente!S20</f>
        <v>1</v>
      </c>
      <c r="X20" s="6">
        <f>Fuente!T20</f>
        <v>1</v>
      </c>
      <c r="Y20" s="6">
        <f>Fuente!U20</f>
        <v>1</v>
      </c>
      <c r="Z20" s="6">
        <f>Fuente!V20</f>
        <v>1</v>
      </c>
      <c r="AA20" s="6">
        <f>Fuente!W20</f>
        <v>1</v>
      </c>
      <c r="AB20" s="6">
        <f>Fuente!X20</f>
        <v>1</v>
      </c>
      <c r="AC20" s="6">
        <f>Fuente!Y20</f>
        <v>2</v>
      </c>
      <c r="AD20" s="6">
        <f>Fuente!Z20</f>
        <v>2</v>
      </c>
      <c r="AE20" s="6">
        <f>Fuente!AA20</f>
        <v>2</v>
      </c>
      <c r="AF20" s="6">
        <f>Fuente!AB20</f>
        <v>1</v>
      </c>
      <c r="AG20" s="6">
        <f>Fuente!AC20</f>
        <v>2</v>
      </c>
      <c r="AH20" s="6" t="str">
        <f>Fuente!AD20</f>
        <v>Stalwart</v>
      </c>
      <c r="AI20" s="6" t="str">
        <f>Fuente!AE20</f>
        <v>Good</v>
      </c>
      <c r="AJ20" s="6" t="str">
        <f>Fuente!AF20</f>
        <v>SPAIN</v>
      </c>
      <c r="AK20" s="6" t="str">
        <f>Fuente!AG20</f>
        <v>Industrials</v>
      </c>
      <c r="AL20" s="6" t="str">
        <f>Fuente!AH20</f>
        <v>Machinery</v>
      </c>
      <c r="AM20" s="6" t="str">
        <f>Fuente!AI20</f>
        <v>Capital Goods</v>
      </c>
      <c r="AN20" s="6" t="str">
        <f>Fuente!AJ20</f>
        <v>Good</v>
      </c>
      <c r="AO20" s="6" t="str">
        <f>Fuente!AK20</f>
        <v>Low</v>
      </c>
      <c r="AP20" s="6" t="str">
        <f>Fuente!AL20</f>
        <v>Processes</v>
      </c>
      <c r="AQ20" s="6">
        <f>Fuente!AM20</f>
        <v>0</v>
      </c>
      <c r="AR20" s="6">
        <f>Fuente!AN20</f>
        <v>0</v>
      </c>
      <c r="AS20" s="6" t="str">
        <f>Fuente!AO20</f>
        <v>Narrow</v>
      </c>
      <c r="AT20" s="6" t="str">
        <f>Fuente!AP20</f>
        <v>Static</v>
      </c>
      <c r="AU20" s="6" t="str">
        <f>Fuente!AQ20</f>
        <v>Slow</v>
      </c>
      <c r="AV20" s="6">
        <f>Fuente!AR20</f>
        <v>0.8</v>
      </c>
      <c r="AW20" s="6">
        <f>Fuente!AS20</f>
        <v>15</v>
      </c>
      <c r="AX20" s="6">
        <f>Fuente!AT20</f>
        <v>60</v>
      </c>
      <c r="AY20" s="6">
        <f>Fuente!AU20</f>
        <v>80</v>
      </c>
      <c r="AZ20" s="6" t="str">
        <f>Fuente!AV20</f>
        <v>Strategical</v>
      </c>
      <c r="BA20" s="6">
        <f>Fuente!AW20</f>
        <v>46.153846153846153</v>
      </c>
      <c r="BB20" s="6">
        <f>Fuente!AX20</f>
        <v>40</v>
      </c>
      <c r="BC20" s="6">
        <f>Fuente!AY20</f>
        <v>80</v>
      </c>
      <c r="BD20" s="6">
        <f>Fuente!AZ20</f>
        <v>2</v>
      </c>
      <c r="BE20" s="7" t="str">
        <f>Fuente!BA20</f>
        <v>Compañía de producción y mantenimiento de vehículos ferroviarios (2/3 ventas), con una línea de negocio importante en autobuses eléctricos (Solaris), donde es líder europeo con cuota de mercado superior al 20% (1/3 ventas). Tiene un backlog &gt;x3 ventas anuales. Cuando ataca un proyecto, miran la rentabilidad total y normalmente el gran negocio lo consiguen con el mantenimiento; esto hace que los márgenes consolidados sufran en épocas de crecimiento. Muy diversificado geográficamente. Hay players más grandes en el sector, pero CAF está entre los mejores en desarrollo tecnológico y cultura empresarial. Sus clientes son entidades públicas y se beneficiará de forma significativa de proyectos verdes. La clave de la tesis está en la recuperación del margen después de esta etapa de crecimiento (con posibles catalizadores por M&amp;A o IPO de Solaris). Si recupera margen EBIT en 7-8%, llegamos a un margen neto de 5-6%. Valorando a PER 15 tenemos una valoración de 2.2B-2.8B para unas ventas normalizadas de 3.0B-3.1B; lo que se traduce en un rango de valoración 60-80 euros por acción.</v>
      </c>
      <c r="BF20" s="8">
        <f>Fuente!BB20</f>
        <v>0</v>
      </c>
      <c r="BG20" s="8">
        <f>Fuente!BC20</f>
        <v>0</v>
      </c>
      <c r="BH20" s="10">
        <f>Fuente!BD20</f>
        <v>44515</v>
      </c>
      <c r="BI20" s="15">
        <f>Fuente!BE20</f>
        <v>0</v>
      </c>
    </row>
    <row r="21" spans="1:61" ht="16.5" customHeight="1" x14ac:dyDescent="0.3">
      <c r="A21" t="str">
        <f>Fuente!A21</f>
        <v>CHKP US Equity</v>
      </c>
      <c r="B21" s="2" t="str">
        <f>Fuente!B21</f>
        <v>Check Point Software Technologies Ltd</v>
      </c>
      <c r="C21" s="3">
        <f>Fuente!C21</f>
        <v>5.4780348769762406E-2</v>
      </c>
      <c r="D21" s="3">
        <f>Fuente!D21</f>
        <v>0.50284831502328442</v>
      </c>
      <c r="E21" s="3">
        <f>Fuente!E21</f>
        <v>-0.87686542764750142</v>
      </c>
      <c r="F21" s="3">
        <f>Fuente!F21</f>
        <v>-3.9267240565635877</v>
      </c>
      <c r="G21" s="3">
        <f>_xll.BDP(A21,$G$1)/100</f>
        <v>0.23129401355239204</v>
      </c>
      <c r="H21" s="3">
        <f t="shared" si="0"/>
        <v>-0.87686542764750142</v>
      </c>
      <c r="I21" s="3">
        <f t="shared" si="1"/>
        <v>0.23129401355239204</v>
      </c>
      <c r="J21" s="3">
        <f t="shared" si="2"/>
        <v>0.23129401355239204</v>
      </c>
      <c r="K21" s="3">
        <f>Fuente!G18</f>
        <v>-0.33353634685250516</v>
      </c>
      <c r="L21" s="3">
        <f>Fuente!H18</f>
        <v>0.10499285042685824</v>
      </c>
      <c r="M21" s="16">
        <f>Fuente!I18</f>
        <v>-1.4295229609517452</v>
      </c>
      <c r="N21" s="3">
        <f>Fuente!J18</f>
        <v>0.61241907004120066</v>
      </c>
      <c r="O21" s="3">
        <f>Fuente!K18</f>
        <v>0.28399342945793027</v>
      </c>
      <c r="P21" s="3">
        <f>Fuente!L18</f>
        <v>6.533854166666667</v>
      </c>
      <c r="Q21" s="4">
        <f>Fuente!M18</f>
        <v>0.76704371751757872</v>
      </c>
      <c r="R21" s="5">
        <f>Fuente!N18</f>
        <v>-0.14006938421509108</v>
      </c>
      <c r="S21" s="4">
        <f>Fuente!O18</f>
        <v>3.8568829593693149E-2</v>
      </c>
      <c r="T21" s="16">
        <f>Fuente!P18</f>
        <v>-0.93412596401028281</v>
      </c>
      <c r="U21" s="6">
        <f>Fuente!Q21</f>
        <v>3</v>
      </c>
      <c r="V21" s="6">
        <f>Fuente!R21</f>
        <v>1</v>
      </c>
      <c r="W21" s="6">
        <f>Fuente!S21</f>
        <v>3</v>
      </c>
      <c r="X21" s="6">
        <f>Fuente!T21</f>
        <v>3</v>
      </c>
      <c r="Y21" s="6">
        <f>Fuente!U21</f>
        <v>1</v>
      </c>
      <c r="Z21" s="6">
        <f>Fuente!V21</f>
        <v>3</v>
      </c>
      <c r="AA21" s="6">
        <f>Fuente!W21</f>
        <v>3</v>
      </c>
      <c r="AB21" s="6">
        <f>Fuente!X21</f>
        <v>3</v>
      </c>
      <c r="AC21" s="6">
        <f>Fuente!Y21</f>
        <v>3</v>
      </c>
      <c r="AD21" s="6">
        <f>Fuente!Z21</f>
        <v>3</v>
      </c>
      <c r="AE21" s="6">
        <f>Fuente!AA21</f>
        <v>3</v>
      </c>
      <c r="AF21" s="6">
        <f>Fuente!AB21</f>
        <v>3</v>
      </c>
      <c r="AG21" s="6">
        <f>Fuente!AC21</f>
        <v>3</v>
      </c>
      <c r="AH21" s="6" t="str">
        <f>Fuente!AD21</f>
        <v>Stalwart</v>
      </c>
      <c r="AI21" s="6" t="str">
        <f>Fuente!AE21</f>
        <v>Excellent</v>
      </c>
      <c r="AJ21" s="6" t="str">
        <f>Fuente!AF21</f>
        <v>ISRAEL</v>
      </c>
      <c r="AK21" s="6" t="str">
        <f>Fuente!AG21</f>
        <v>Information Technology</v>
      </c>
      <c r="AL21" s="6" t="str">
        <f>Fuente!AH21</f>
        <v>Software</v>
      </c>
      <c r="AM21" s="6" t="str">
        <f>Fuente!AI21</f>
        <v>Software &amp; Services</v>
      </c>
      <c r="AN21" s="6" t="str">
        <f>Fuente!AJ21</f>
        <v>Strongest</v>
      </c>
      <c r="AO21" s="6" t="str">
        <f>Fuente!AK21</f>
        <v>Low</v>
      </c>
      <c r="AP21" s="6" t="str">
        <f>Fuente!AL21</f>
        <v>Switching Costs</v>
      </c>
      <c r="AQ21" s="6">
        <f>Fuente!AM21</f>
        <v>0</v>
      </c>
      <c r="AR21" s="6">
        <f>Fuente!AN21</f>
        <v>0</v>
      </c>
      <c r="AS21" s="6" t="str">
        <f>Fuente!AO21</f>
        <v>Narrow</v>
      </c>
      <c r="AT21" s="6" t="str">
        <f>Fuente!AP21</f>
        <v>Static</v>
      </c>
      <c r="AU21" s="6" t="str">
        <f>Fuente!AQ21</f>
        <v>Slow</v>
      </c>
      <c r="AV21" s="6">
        <f>Fuente!AR21</f>
        <v>10.5</v>
      </c>
      <c r="AW21" s="6">
        <f>Fuente!AS21</f>
        <v>26</v>
      </c>
      <c r="AX21" s="6">
        <f>Fuente!AT21</f>
        <v>200</v>
      </c>
      <c r="AY21" s="6">
        <f>Fuente!AU21</f>
        <v>220</v>
      </c>
      <c r="AZ21" s="6" t="str">
        <f>Fuente!AV21</f>
        <v>Strategical</v>
      </c>
      <c r="BA21" s="6">
        <f>Fuente!AW21</f>
        <v>153.84615384615384</v>
      </c>
      <c r="BB21" s="6">
        <f>Fuente!AX21</f>
        <v>133.33333333333334</v>
      </c>
      <c r="BC21" s="6">
        <f>Fuente!AY21</f>
        <v>220</v>
      </c>
      <c r="BD21" s="6">
        <f>Fuente!AZ21</f>
        <v>3</v>
      </c>
      <c r="BE21" s="7" t="str">
        <f>Fuente!BA21</f>
        <v>Compañía líder en ciberseguridad desde la segunda generación con la innovación del firewall. Sus productos están actualizados para ofrecer protección completa de Gen V y VI. Están realizando una transición muy prometedora a SasS desde su modelo de negocio con licencias. Su CEO y fundador Gil Shwed posee más de un 20% del capital, está comprando acciones y la compañía invierte todo su FCF en recompras. Esperamos unas ventas de 2,3-2,5B para 2024, con un margen neto del 40% y FCF conversion del 135%. Valoramos a x18FCF más 4B de caja neta, 26-28B (200-220 USD/share).</v>
      </c>
      <c r="BF21" s="8">
        <f>Fuente!BB21</f>
        <v>0</v>
      </c>
      <c r="BG21" s="8">
        <f>Fuente!BC21</f>
        <v>0</v>
      </c>
      <c r="BH21" s="10">
        <f>Fuente!BD21</f>
        <v>44614</v>
      </c>
      <c r="BI21" s="15">
        <f>Fuente!BE21</f>
        <v>9.5</v>
      </c>
    </row>
    <row r="22" spans="1:61" ht="16.5" customHeight="1" x14ac:dyDescent="0.3">
      <c r="A22" t="str">
        <f>Fuente!A22</f>
        <v>CIE SM Equity</v>
      </c>
      <c r="B22" s="2" t="str">
        <f>Fuente!B22</f>
        <v>CIE Automotive SA</v>
      </c>
      <c r="C22" s="3">
        <f>Fuente!C22</f>
        <v>8.6328430969224546E-2</v>
      </c>
      <c r="D22" s="3">
        <f>Fuente!D22</f>
        <v>0.15477809301207585</v>
      </c>
      <c r="E22" s="3">
        <f>Fuente!E22</f>
        <v>0.34583169698116778</v>
      </c>
      <c r="F22" s="3">
        <f>Fuente!F22</f>
        <v>0.14613203911830569</v>
      </c>
      <c r="G22" s="3">
        <f>_xll.BDP(A22,$G$1)/100</f>
        <v>0.29031657654352239</v>
      </c>
      <c r="H22" s="3">
        <f t="shared" si="0"/>
        <v>0.34583169698116778</v>
      </c>
      <c r="I22" s="3">
        <f t="shared" si="1"/>
        <v>0.34583169698116778</v>
      </c>
      <c r="J22" s="3">
        <f t="shared" si="2"/>
        <v>0.34583169698116778</v>
      </c>
      <c r="K22" s="3">
        <f>Fuente!G19</f>
        <v>-0.36923767468669372</v>
      </c>
      <c r="L22" s="3">
        <f>Fuente!H19</f>
        <v>1.4413039715265447E-2</v>
      </c>
      <c r="M22" s="16">
        <f>Fuente!I19</f>
        <v>-5.8321071407590086</v>
      </c>
      <c r="N22" s="3">
        <f>Fuente!J19</f>
        <v>0.12457333713494356</v>
      </c>
      <c r="O22" s="3">
        <f>Fuente!K19</f>
        <v>0.1766892728609307</v>
      </c>
      <c r="P22" s="3">
        <f>Fuente!L19</f>
        <v>1.2611007226614983</v>
      </c>
      <c r="Q22" s="4">
        <f>Fuente!M19</f>
        <v>0.35603528504377285</v>
      </c>
      <c r="R22" s="5">
        <f>Fuente!N19</f>
        <v>-0.4655778164760444</v>
      </c>
      <c r="S22" s="4">
        <f>Fuente!O19</f>
        <v>3.4984444835769332E-2</v>
      </c>
      <c r="T22" s="16">
        <f>Fuente!P19</f>
        <v>-8.4454683569266571</v>
      </c>
      <c r="U22" s="6">
        <f>Fuente!Q22</f>
        <v>2</v>
      </c>
      <c r="V22" s="6">
        <f>Fuente!R22</f>
        <v>1</v>
      </c>
      <c r="W22" s="6">
        <f>Fuente!S22</f>
        <v>1</v>
      </c>
      <c r="X22" s="6">
        <f>Fuente!T22</f>
        <v>2</v>
      </c>
      <c r="Y22" s="6">
        <f>Fuente!U22</f>
        <v>2</v>
      </c>
      <c r="Z22" s="6">
        <f>Fuente!V22</f>
        <v>3</v>
      </c>
      <c r="AA22" s="6">
        <f>Fuente!W22</f>
        <v>1</v>
      </c>
      <c r="AB22" s="6">
        <f>Fuente!X22</f>
        <v>2</v>
      </c>
      <c r="AC22" s="6">
        <f>Fuente!Y22</f>
        <v>1</v>
      </c>
      <c r="AD22" s="6">
        <f>Fuente!Z22</f>
        <v>2</v>
      </c>
      <c r="AE22" s="6">
        <f>Fuente!AA22</f>
        <v>2</v>
      </c>
      <c r="AF22" s="6">
        <f>Fuente!AB22</f>
        <v>2</v>
      </c>
      <c r="AG22" s="6">
        <f>Fuente!AC22</f>
        <v>2</v>
      </c>
      <c r="AH22" s="6" t="str">
        <f>Fuente!AD22</f>
        <v>Cyclical</v>
      </c>
      <c r="AI22" s="6" t="str">
        <f>Fuente!AE22</f>
        <v>Good</v>
      </c>
      <c r="AJ22" s="6" t="str">
        <f>Fuente!AF22</f>
        <v>SPAIN</v>
      </c>
      <c r="AK22" s="6" t="str">
        <f>Fuente!AG22</f>
        <v>Consumer Discretionary</v>
      </c>
      <c r="AL22" s="6" t="str">
        <f>Fuente!AH22</f>
        <v>Auto Components</v>
      </c>
      <c r="AM22" s="6" t="str">
        <f>Fuente!AI22</f>
        <v>Automobiles &amp; Components</v>
      </c>
      <c r="AN22" s="6" t="str">
        <f>Fuente!AJ22</f>
        <v>Good</v>
      </c>
      <c r="AO22" s="6" t="str">
        <f>Fuente!AK22</f>
        <v>Low</v>
      </c>
      <c r="AP22" s="6" t="str">
        <f>Fuente!AL22</f>
        <v>Switching Costs</v>
      </c>
      <c r="AQ22" s="6" t="str">
        <f>Fuente!AM22</f>
        <v>Location</v>
      </c>
      <c r="AR22" s="6">
        <f>Fuente!AN22</f>
        <v>0</v>
      </c>
      <c r="AS22" s="6" t="str">
        <f>Fuente!AO22</f>
        <v>Narrow</v>
      </c>
      <c r="AT22" s="6" t="str">
        <f>Fuente!AP22</f>
        <v>Widing</v>
      </c>
      <c r="AU22" s="6" t="str">
        <f>Fuente!AQ22</f>
        <v>Slow</v>
      </c>
      <c r="AV22" s="6">
        <f>Fuente!AR22</f>
        <v>1.2</v>
      </c>
      <c r="AW22" s="6">
        <f>Fuente!AS22</f>
        <v>19</v>
      </c>
      <c r="AX22" s="6">
        <f>Fuente!AT22</f>
        <v>30</v>
      </c>
      <c r="AY22" s="6">
        <f>Fuente!AU22</f>
        <v>40</v>
      </c>
      <c r="AZ22" s="6" t="str">
        <f>Fuente!AV22</f>
        <v>Strategical</v>
      </c>
      <c r="BA22" s="6">
        <f>Fuente!AW22</f>
        <v>23.076923076923077</v>
      </c>
      <c r="BB22" s="6">
        <f>Fuente!AX22</f>
        <v>20</v>
      </c>
      <c r="BC22" s="6">
        <f>Fuente!AY22</f>
        <v>40</v>
      </c>
      <c r="BD22" s="6">
        <f>Fuente!AZ22</f>
        <v>3</v>
      </c>
      <c r="BE22" s="7" t="str">
        <f>Fuente!BA22</f>
        <v xml:space="preserve">Compañía TIER 1 en el sector automoción. </v>
      </c>
      <c r="BF22" s="8">
        <f>Fuente!BB22</f>
        <v>0</v>
      </c>
      <c r="BG22" s="8">
        <f>Fuente!BC22</f>
        <v>0</v>
      </c>
      <c r="BH22" s="10">
        <f>Fuente!BD22</f>
        <v>44655</v>
      </c>
      <c r="BI22" s="15">
        <f>Fuente!BE22</f>
        <v>3</v>
      </c>
    </row>
    <row r="23" spans="1:61" ht="16.5" customHeight="1" x14ac:dyDescent="0.3">
      <c r="A23" t="str">
        <f>Fuente!A23</f>
        <v>CLNX SM Equity</v>
      </c>
      <c r="B23" s="2" t="str">
        <f>Fuente!B23</f>
        <v>Cellnex Telecom SA</v>
      </c>
      <c r="C23" s="3">
        <f>Fuente!C23</f>
        <v>0.23688447942276522</v>
      </c>
      <c r="D23" s="3">
        <f>Fuente!D23</f>
        <v>0.54877841557509333</v>
      </c>
      <c r="E23" s="3">
        <f>Fuente!E23</f>
        <v>3.3613417222091602E-2</v>
      </c>
      <c r="F23" s="3">
        <f>Fuente!F23</f>
        <v>2.8278485796663897E-2</v>
      </c>
      <c r="G23" s="3">
        <f>_xll.BDP(A23,$G$1)/100</f>
        <v>2.2678401753178895E-2</v>
      </c>
      <c r="H23" s="3">
        <f t="shared" si="0"/>
        <v>3.3613417222091602E-2</v>
      </c>
      <c r="I23" s="3">
        <f t="shared" si="1"/>
        <v>3.3613417222091602E-2</v>
      </c>
      <c r="J23" s="3">
        <f t="shared" si="2"/>
        <v>3.3613417222091602E-2</v>
      </c>
      <c r="K23" s="3">
        <f>Fuente!G20</f>
        <v>0.13105245789826747</v>
      </c>
      <c r="L23" s="3">
        <f>Fuente!H20</f>
        <v>0</v>
      </c>
      <c r="M23" s="16">
        <f>Fuente!I20</f>
        <v>2.2725958318415707</v>
      </c>
      <c r="N23" s="3">
        <f>Fuente!J20</f>
        <v>6.3448379403731492E-2</v>
      </c>
      <c r="O23" s="3">
        <f>Fuente!K20</f>
        <v>7.2970151371670011E-2</v>
      </c>
      <c r="P23" s="3">
        <f>Fuente!L20</f>
        <v>0.1167001928274839</v>
      </c>
      <c r="Q23" s="4">
        <f>Fuente!M20</f>
        <v>0.10536359389085928</v>
      </c>
      <c r="R23" s="5">
        <f>Fuente!N20</f>
        <v>0.10553315901254892</v>
      </c>
      <c r="S23" s="4">
        <f>Fuente!O20</f>
        <v>0</v>
      </c>
      <c r="T23" s="16">
        <f>Fuente!P20</f>
        <v>2.0814771453233991</v>
      </c>
      <c r="U23" s="6">
        <f>Fuente!Q23</f>
        <v>2</v>
      </c>
      <c r="V23" s="6">
        <f>Fuente!R23</f>
        <v>2</v>
      </c>
      <c r="W23" s="6">
        <f>Fuente!S23</f>
        <v>3</v>
      </c>
      <c r="X23" s="6">
        <f>Fuente!T23</f>
        <v>3</v>
      </c>
      <c r="Y23" s="6">
        <f>Fuente!U23</f>
        <v>1</v>
      </c>
      <c r="Z23" s="6">
        <f>Fuente!V23</f>
        <v>1</v>
      </c>
      <c r="AA23" s="6">
        <f>Fuente!W23</f>
        <v>2</v>
      </c>
      <c r="AB23" s="6">
        <f>Fuente!X23</f>
        <v>1</v>
      </c>
      <c r="AC23" s="6">
        <f>Fuente!Y23</f>
        <v>0</v>
      </c>
      <c r="AD23" s="6">
        <f>Fuente!Z23</f>
        <v>2</v>
      </c>
      <c r="AE23" s="6">
        <f>Fuente!AA23</f>
        <v>2</v>
      </c>
      <c r="AF23" s="6">
        <f>Fuente!AB23</f>
        <v>2</v>
      </c>
      <c r="AG23" s="6">
        <f>Fuente!AC23</f>
        <v>1</v>
      </c>
      <c r="AH23" s="6" t="str">
        <f>Fuente!AD23</f>
        <v>Stalwart</v>
      </c>
      <c r="AI23" s="6" t="str">
        <f>Fuente!AE23</f>
        <v>Good</v>
      </c>
      <c r="AJ23" s="6" t="str">
        <f>Fuente!AF23</f>
        <v>SPAIN</v>
      </c>
      <c r="AK23" s="6" t="str">
        <f>Fuente!AG23</f>
        <v>Communication Services</v>
      </c>
      <c r="AL23" s="6" t="str">
        <f>Fuente!AH23</f>
        <v>Diversified Telecommunication</v>
      </c>
      <c r="AM23" s="6" t="str">
        <f>Fuente!AI23</f>
        <v>Telecommunication Services</v>
      </c>
      <c r="AN23" s="6" t="str">
        <f>Fuente!AJ23</f>
        <v>Good</v>
      </c>
      <c r="AO23" s="6" t="str">
        <f>Fuente!AK23</f>
        <v>Low</v>
      </c>
      <c r="AP23" s="6" t="str">
        <f>Fuente!AL23</f>
        <v>Unique Assets</v>
      </c>
      <c r="AQ23" s="6">
        <f>Fuente!AM23</f>
        <v>0</v>
      </c>
      <c r="AR23" s="6">
        <f>Fuente!AN23</f>
        <v>0</v>
      </c>
      <c r="AS23" s="6" t="str">
        <f>Fuente!AO23</f>
        <v>Wide</v>
      </c>
      <c r="AT23" s="6" t="str">
        <f>Fuente!AP23</f>
        <v>Widing</v>
      </c>
      <c r="AU23" s="6" t="str">
        <f>Fuente!AQ23</f>
        <v>Yes</v>
      </c>
      <c r="AV23" s="6">
        <f>Fuente!AR23</f>
        <v>13</v>
      </c>
      <c r="AW23" s="6">
        <f>Fuente!AS23</f>
        <v>26</v>
      </c>
      <c r="AX23" s="6">
        <f>Fuente!AT23</f>
        <v>45</v>
      </c>
      <c r="AY23" s="6">
        <f>Fuente!AU23</f>
        <v>55</v>
      </c>
      <c r="AZ23" s="6" t="str">
        <f>Fuente!AV23</f>
        <v>Strategical</v>
      </c>
      <c r="BA23" s="6">
        <f>Fuente!AW23</f>
        <v>34.615384615384613</v>
      </c>
      <c r="BB23" s="6">
        <f>Fuente!AX23</f>
        <v>30</v>
      </c>
      <c r="BC23" s="6">
        <f>Fuente!AY23</f>
        <v>55</v>
      </c>
      <c r="BD23" s="6">
        <f>Fuente!AZ23</f>
        <v>1</v>
      </c>
      <c r="BE23" s="7" t="str">
        <f>Fuente!BA23</f>
        <v>Compañía de torres de telecomunicaciones líder en europa. Crece vía inorgánica financiandose con deuda y equity para ganar cuota de mercado. La estrategia general es apalancar retornos bajos, pero seguros y estables, con deuda de bajo coste. El guidance de la compañía es obtener 2-2.2B de FCF a 2025. Valoramos a un múltiplo de 20-22 EV/FCF y llegamos a una valoración de 40-48 B para EV o 30-38 para MC. Esto se corresponde con 45-55 euros por acción. Para valoración ajustada, ver el modelo de Bernstein (Dato clave: el margen FCF sobre ventas normalizado es del 50%).</v>
      </c>
      <c r="BF23" s="8">
        <f>Fuente!BB23</f>
        <v>0</v>
      </c>
      <c r="BG23" s="8">
        <f>Fuente!BC23</f>
        <v>0</v>
      </c>
      <c r="BH23" s="10">
        <f>Fuente!BD23</f>
        <v>44517</v>
      </c>
      <c r="BI23" s="15">
        <f>Fuente!BE23</f>
        <v>0</v>
      </c>
    </row>
    <row r="24" spans="1:61" ht="16.5" customHeight="1" x14ac:dyDescent="0.3">
      <c r="A24" t="str">
        <f>Fuente!A24</f>
        <v>COR PL Equity</v>
      </c>
      <c r="B24" s="2" t="str">
        <f>Fuente!B24</f>
        <v>Corticeira Amorim SGPS SA</v>
      </c>
      <c r="C24" s="3">
        <f>Fuente!C24</f>
        <v>4.6716608326122726E-2</v>
      </c>
      <c r="D24" s="3">
        <f>Fuente!D24</f>
        <v>0.16932364096273872</v>
      </c>
      <c r="E24" s="3">
        <f>Fuente!E24</f>
        <v>0.16203639520074567</v>
      </c>
      <c r="F24" s="3">
        <f>Fuente!F24</f>
        <v>0.15958572588278805</v>
      </c>
      <c r="G24" s="3">
        <f>_xll.BDP(A24,$G$1)/100</f>
        <v>0.14666854061264928</v>
      </c>
      <c r="H24" s="3">
        <f t="shared" si="0"/>
        <v>0.16203639520074567</v>
      </c>
      <c r="I24" s="3">
        <f t="shared" si="1"/>
        <v>0.16203639520074567</v>
      </c>
      <c r="J24" s="3">
        <f t="shared" si="2"/>
        <v>0.16203639520074567</v>
      </c>
      <c r="K24" s="3">
        <f>Fuente!G21</f>
        <v>-0.82260945048613809</v>
      </c>
      <c r="L24" s="3">
        <f>Fuente!H21</f>
        <v>0</v>
      </c>
      <c r="M24" s="16">
        <f>Fuente!I21</f>
        <v>-4.296210183627136</v>
      </c>
      <c r="N24" s="3">
        <f>Fuente!J21</f>
        <v>4.934863673785661E-2</v>
      </c>
      <c r="O24" s="3">
        <f>Fuente!K21</f>
        <v>0.43298873915451358</v>
      </c>
      <c r="P24" s="3">
        <f>Fuente!L21</f>
        <v>-1.7243017290518681</v>
      </c>
      <c r="Q24" s="4">
        <f>Fuente!M21</f>
        <v>-1.7243017290518681</v>
      </c>
      <c r="R24" s="5">
        <f>Fuente!N21</f>
        <v>-0.64123250059320014</v>
      </c>
      <c r="S24" s="4">
        <f>Fuente!O21</f>
        <v>0</v>
      </c>
      <c r="T24" s="16">
        <f>Fuente!P21</f>
        <v>-4.0326156469835848</v>
      </c>
      <c r="U24" s="6">
        <f>Fuente!Q24</f>
        <v>3</v>
      </c>
      <c r="V24" s="6">
        <f>Fuente!R24</f>
        <v>1</v>
      </c>
      <c r="W24" s="6">
        <f>Fuente!S24</f>
        <v>2</v>
      </c>
      <c r="X24" s="6">
        <f>Fuente!T24</f>
        <v>3</v>
      </c>
      <c r="Y24" s="6">
        <f>Fuente!U24</f>
        <v>1</v>
      </c>
      <c r="Z24" s="6">
        <f>Fuente!V24</f>
        <v>1</v>
      </c>
      <c r="AA24" s="6">
        <f>Fuente!W24</f>
        <v>1</v>
      </c>
      <c r="AB24" s="6">
        <f>Fuente!X24</f>
        <v>2</v>
      </c>
      <c r="AC24" s="6">
        <f>Fuente!Y24</f>
        <v>2</v>
      </c>
      <c r="AD24" s="6">
        <f>Fuente!Z24</f>
        <v>2</v>
      </c>
      <c r="AE24" s="6">
        <f>Fuente!AA24</f>
        <v>2</v>
      </c>
      <c r="AF24" s="6">
        <f>Fuente!AB24</f>
        <v>1</v>
      </c>
      <c r="AG24" s="6">
        <f>Fuente!AC24</f>
        <v>2</v>
      </c>
      <c r="AH24" s="6" t="str">
        <f>Fuente!AD24</f>
        <v>Stalwart</v>
      </c>
      <c r="AI24" s="6" t="str">
        <f>Fuente!AE24</f>
        <v>Excellent</v>
      </c>
      <c r="AJ24" s="6" t="str">
        <f>Fuente!AF24</f>
        <v>PORTUGAL</v>
      </c>
      <c r="AK24" s="6" t="str">
        <f>Fuente!AG24</f>
        <v>Materials</v>
      </c>
      <c r="AL24" s="6" t="str">
        <f>Fuente!AH24</f>
        <v>Containers &amp; Packaging</v>
      </c>
      <c r="AM24" s="6" t="str">
        <f>Fuente!AI24</f>
        <v>Materials</v>
      </c>
      <c r="AN24" s="6" t="str">
        <f>Fuente!AJ24</f>
        <v>Good</v>
      </c>
      <c r="AO24" s="6" t="str">
        <f>Fuente!AK24</f>
        <v>Low</v>
      </c>
      <c r="AP24" s="6" t="str">
        <f>Fuente!AL24</f>
        <v>Unique Assets</v>
      </c>
      <c r="AQ24" s="6" t="str">
        <f>Fuente!AM24</f>
        <v>Switching Costs</v>
      </c>
      <c r="AR24" s="6">
        <f>Fuente!AN24</f>
        <v>0</v>
      </c>
      <c r="AS24" s="6" t="str">
        <f>Fuente!AO24</f>
        <v>Wide</v>
      </c>
      <c r="AT24" s="6" t="str">
        <f>Fuente!AP24</f>
        <v>Static</v>
      </c>
      <c r="AU24" s="6" t="str">
        <f>Fuente!AQ24</f>
        <v>Slow</v>
      </c>
      <c r="AV24" s="6">
        <f>Fuente!AR24</f>
        <v>2.2000000000000002</v>
      </c>
      <c r="AW24" s="6">
        <f>Fuente!AS24</f>
        <v>22</v>
      </c>
      <c r="AX24" s="6">
        <f>Fuente!AT24</f>
        <v>11</v>
      </c>
      <c r="AY24" s="6">
        <f>Fuente!AU24</f>
        <v>13</v>
      </c>
      <c r="AZ24" s="6" t="str">
        <f>Fuente!AV24</f>
        <v>Strategical</v>
      </c>
      <c r="BA24" s="6">
        <f>Fuente!AW24</f>
        <v>8.4615384615384617</v>
      </c>
      <c r="BB24" s="6">
        <f>Fuente!AX24</f>
        <v>7.333333333333333</v>
      </c>
      <c r="BC24" s="6">
        <f>Fuente!AY24</f>
        <v>13</v>
      </c>
      <c r="BD24" s="6">
        <f>Fuente!AZ24</f>
        <v>3</v>
      </c>
      <c r="BE24" s="7" t="str">
        <f>Fuente!BA24</f>
        <v>Mayor productora de corcho a nivel mundial. Compañía familiar fundada en 1870 y muy bien gestionada.El 90% de la población de alcornoques vive en Portugal, España, Marruecos y Argelia. Portugal es el mayor productor de corcho del mundo con un 50% de cuota de mercado. Estos árboles viven unos 150-250 años y se cosechan cada 10-15 años. La primera recolección no se puede realizar hasta que el árbol tenga una edad de unos 40 años, lo que otorga a la compañía (integrada verticalmente) una ventaja competitiva increible. Se estiman 100 millones de beneficio y se valora a PER 15-17 por calidad: 1.5-1.7B de MC y 11-13 euros por acción.</v>
      </c>
      <c r="BF24" s="8">
        <f>Fuente!BB24</f>
        <v>0</v>
      </c>
      <c r="BG24" s="8">
        <f>Fuente!BC24</f>
        <v>0</v>
      </c>
      <c r="BH24" s="10">
        <f>Fuente!BD24</f>
        <v>44517</v>
      </c>
      <c r="BI24" s="15">
        <f>Fuente!BE24</f>
        <v>0</v>
      </c>
    </row>
    <row r="25" spans="1:61" ht="16.5" customHeight="1" x14ac:dyDescent="0.3">
      <c r="A25" t="str">
        <f>Fuente!A25</f>
        <v>COK GY Equity</v>
      </c>
      <c r="B25" s="2" t="str">
        <f>Fuente!B25</f>
        <v>CANCOM SE</v>
      </c>
      <c r="C25" s="3">
        <f>Fuente!C25</f>
        <v>0.10957595655283935</v>
      </c>
      <c r="D25" s="3">
        <f>Fuente!D25</f>
        <v>7.6575151576668679E-2</v>
      </c>
      <c r="E25" s="3">
        <f>Fuente!E25</f>
        <v>0.46333281261170134</v>
      </c>
      <c r="F25" s="3">
        <f>Fuente!F25</f>
        <v>0.23760644689705734</v>
      </c>
      <c r="G25" s="3">
        <f>_xll.BDP(A25,$G$1)/100</f>
        <v>0.10550184106748947</v>
      </c>
      <c r="H25" s="3">
        <f t="shared" si="0"/>
        <v>0.46333281261170134</v>
      </c>
      <c r="I25" s="3">
        <f t="shared" si="1"/>
        <v>0.46333281261170134</v>
      </c>
      <c r="J25" s="3">
        <f t="shared" si="2"/>
        <v>0.46333281261170134</v>
      </c>
      <c r="K25" s="3">
        <f>Fuente!G22</f>
        <v>0.33894058639522812</v>
      </c>
      <c r="L25" s="3">
        <f>Fuente!H22</f>
        <v>3.7684719440801519E-2</v>
      </c>
      <c r="M25" s="16">
        <f>Fuente!I22</f>
        <v>2.2649330246172839</v>
      </c>
      <c r="N25" s="3">
        <f>Fuente!J22</f>
        <v>0.13412586461584985</v>
      </c>
      <c r="O25" s="3">
        <f>Fuente!K22</f>
        <v>0.17578448697520518</v>
      </c>
      <c r="P25" s="3">
        <f>Fuente!L22</f>
        <v>0.43257410459670864</v>
      </c>
      <c r="Q25" s="4">
        <f>Fuente!M22</f>
        <v>0.1483788267879283</v>
      </c>
      <c r="R25" s="5">
        <f>Fuente!N22</f>
        <v>0.3974922839073643</v>
      </c>
      <c r="S25" s="4">
        <f>Fuente!O22</f>
        <v>1.3161437950173703E-2</v>
      </c>
      <c r="T25" s="16">
        <f>Fuente!P22</f>
        <v>2.4678983536323282</v>
      </c>
      <c r="U25" s="6">
        <f>Fuente!Q25</f>
        <v>2</v>
      </c>
      <c r="V25" s="6">
        <f>Fuente!R25</f>
        <v>3</v>
      </c>
      <c r="W25" s="6">
        <f>Fuente!S25</f>
        <v>1</v>
      </c>
      <c r="X25" s="6">
        <f>Fuente!T25</f>
        <v>2</v>
      </c>
      <c r="Y25" s="6">
        <f>Fuente!U25</f>
        <v>2</v>
      </c>
      <c r="Z25" s="6">
        <f>Fuente!V25</f>
        <v>2</v>
      </c>
      <c r="AA25" s="6">
        <f>Fuente!W25</f>
        <v>2</v>
      </c>
      <c r="AB25" s="6">
        <f>Fuente!X25</f>
        <v>2</v>
      </c>
      <c r="AC25" s="6">
        <f>Fuente!Y25</f>
        <v>3</v>
      </c>
      <c r="AD25" s="6">
        <f>Fuente!Z25</f>
        <v>2</v>
      </c>
      <c r="AE25" s="6">
        <f>Fuente!AA25</f>
        <v>2</v>
      </c>
      <c r="AF25" s="6">
        <f>Fuente!AB25</f>
        <v>2</v>
      </c>
      <c r="AG25" s="6">
        <f>Fuente!AC25</f>
        <v>2</v>
      </c>
      <c r="AH25" s="6" t="str">
        <f>Fuente!AD25</f>
        <v>Slow Grower</v>
      </c>
      <c r="AI25" s="6" t="str">
        <f>Fuente!AE25</f>
        <v>Regular</v>
      </c>
      <c r="AJ25" s="6" t="str">
        <f>Fuente!AF25</f>
        <v>GERMANY</v>
      </c>
      <c r="AK25" s="6" t="str">
        <f>Fuente!AG25</f>
        <v>Information Technology</v>
      </c>
      <c r="AL25" s="6" t="str">
        <f>Fuente!AH25</f>
        <v>IT Services</v>
      </c>
      <c r="AM25" s="6" t="str">
        <f>Fuente!AI25</f>
        <v>Software &amp; Services</v>
      </c>
      <c r="AN25" s="6" t="str">
        <f>Fuente!AJ25</f>
        <v>Good</v>
      </c>
      <c r="AO25" s="6" t="str">
        <f>Fuente!AK25</f>
        <v>Low</v>
      </c>
      <c r="AP25" s="6" t="str">
        <f>Fuente!AL25</f>
        <v>Switching Costs</v>
      </c>
      <c r="AQ25" s="6">
        <f>Fuente!AM25</f>
        <v>0</v>
      </c>
      <c r="AR25" s="6">
        <f>Fuente!AN25</f>
        <v>0</v>
      </c>
      <c r="AS25" s="6" t="str">
        <f>Fuente!AO25</f>
        <v>Narrow</v>
      </c>
      <c r="AT25" s="6" t="str">
        <f>Fuente!AP25</f>
        <v>Static</v>
      </c>
      <c r="AU25" s="6" t="str">
        <f>Fuente!AQ25</f>
        <v>Slow</v>
      </c>
      <c r="AV25" s="6">
        <f>Fuente!AR25</f>
        <v>1.2</v>
      </c>
      <c r="AW25" s="6">
        <f>Fuente!AS25</f>
        <v>30</v>
      </c>
      <c r="AX25" s="6">
        <f>Fuente!AT25</f>
        <v>50</v>
      </c>
      <c r="AY25" s="6">
        <f>Fuente!AU25</f>
        <v>65</v>
      </c>
      <c r="AZ25" s="6" t="str">
        <f>Fuente!AV25</f>
        <v>Strategical</v>
      </c>
      <c r="BA25" s="6">
        <f>Fuente!AW25</f>
        <v>38.46153846153846</v>
      </c>
      <c r="BB25" s="6">
        <f>Fuente!AX25</f>
        <v>33.333333333333336</v>
      </c>
      <c r="BC25" s="6">
        <f>Fuente!AY25</f>
        <v>65</v>
      </c>
      <c r="BD25" s="6">
        <f>Fuente!AZ25</f>
        <v>1</v>
      </c>
      <c r="BE25" s="7" t="str">
        <f>Fuente!BA25</f>
        <v>Empresa servicios IT y cloud. Principalmente situada en Alemania y algo en Europa y EEUU. El negocio cloud es más pequeño (15%-20%) y con buenos márgenes EBIT (+-17%) y el IT services es el resto con márgenes más justos (+-8%). Asumiendo un crecimiento entre 10-13% por afección covid a '24 tenemos 1.9-2.5Bn. Asumiendo margenes EBITDA del 10% y Neto del 4% quedan 190-250M EBITDA y 75-100M Beneficio Neto. Supongo 1x FCF conversion to Net Income y nos da 75-100M de FCF a '24. Se incluye en la valoración el efecto de la caja per share y se llega a un rango 50-65/share.</v>
      </c>
      <c r="BF25" s="8">
        <f>Fuente!BB25</f>
        <v>0</v>
      </c>
      <c r="BG25" s="8">
        <f>Fuente!BC25</f>
        <v>0</v>
      </c>
      <c r="BH25" s="10">
        <f>Fuente!BD25</f>
        <v>44803</v>
      </c>
      <c r="BI25" s="15">
        <f>Fuente!BE25</f>
        <v>2.9</v>
      </c>
    </row>
    <row r="26" spans="1:61" ht="16.5" customHeight="1" x14ac:dyDescent="0.3">
      <c r="A26" t="str">
        <f>Fuente!A26</f>
        <v>CP US Equity</v>
      </c>
      <c r="B26" s="2" t="str">
        <f>Fuente!B26</f>
        <v>Canadian Pacific Railway Ltd</v>
      </c>
      <c r="C26" s="3">
        <f>Fuente!C26</f>
        <v>3.9793062055269703E-2</v>
      </c>
      <c r="D26" s="3">
        <f>Fuente!D26</f>
        <v>0.46554117377339155</v>
      </c>
      <c r="E26" s="3">
        <f>Fuente!E26</f>
        <v>0.14850429198157533</v>
      </c>
      <c r="F26" s="3">
        <f>Fuente!F26</f>
        <v>0.14702608914027407</v>
      </c>
      <c r="G26" s="3">
        <f>_xll.BDP(A26,$G$1)/100</f>
        <v>0.28395490574016302</v>
      </c>
      <c r="H26" s="3">
        <f t="shared" si="0"/>
        <v>0.14850429198157533</v>
      </c>
      <c r="I26" s="3">
        <f t="shared" si="1"/>
        <v>0.14850429198157533</v>
      </c>
      <c r="J26" s="3">
        <f t="shared" si="2"/>
        <v>0.14850429198157533</v>
      </c>
      <c r="K26" s="3">
        <f>Fuente!G23</f>
        <v>0.45307665012751969</v>
      </c>
      <c r="L26" s="3">
        <f>Fuente!H23</f>
        <v>1.5356077301821808E-2</v>
      </c>
      <c r="M26" s="16">
        <f>Fuente!I23</f>
        <v>4.309577111275031</v>
      </c>
      <c r="N26" s="3">
        <f>Fuente!J23</f>
        <v>0.56222606880041748</v>
      </c>
      <c r="O26" s="3">
        <f>Fuente!K23</f>
        <v>0.72494818410740325</v>
      </c>
      <c r="P26" s="3">
        <f>Fuente!L23</f>
        <v>1.2422845620542281E-2</v>
      </c>
      <c r="Q26" s="4">
        <f>Fuente!M23</f>
        <v>1.0269053144642005E-2</v>
      </c>
      <c r="R26" s="5">
        <f>Fuente!N23</f>
        <v>0.30389713551240394</v>
      </c>
      <c r="S26" s="4">
        <f>Fuente!O23</f>
        <v>2.2536235196883355E-2</v>
      </c>
      <c r="T26" s="16">
        <f>Fuente!P23</f>
        <v>5.7405362546233798</v>
      </c>
      <c r="U26" s="6">
        <f>Fuente!Q26</f>
        <v>3</v>
      </c>
      <c r="V26" s="6">
        <f>Fuente!R26</f>
        <v>1</v>
      </c>
      <c r="W26" s="6">
        <f>Fuente!S26</f>
        <v>3</v>
      </c>
      <c r="X26" s="6">
        <f>Fuente!T26</f>
        <v>2</v>
      </c>
      <c r="Y26" s="6">
        <f>Fuente!U26</f>
        <v>3</v>
      </c>
      <c r="Z26" s="6">
        <f>Fuente!V26</f>
        <v>1</v>
      </c>
      <c r="AA26" s="6">
        <f>Fuente!W26</f>
        <v>0</v>
      </c>
      <c r="AB26" s="6">
        <f>Fuente!X26</f>
        <v>2</v>
      </c>
      <c r="AC26" s="6">
        <f>Fuente!Y26</f>
        <v>1</v>
      </c>
      <c r="AD26" s="6">
        <f>Fuente!Z26</f>
        <v>2</v>
      </c>
      <c r="AE26" s="6">
        <f>Fuente!AA26</f>
        <v>2</v>
      </c>
      <c r="AF26" s="6">
        <f>Fuente!AB26</f>
        <v>1</v>
      </c>
      <c r="AG26" s="6">
        <f>Fuente!AC26</f>
        <v>2</v>
      </c>
      <c r="AH26" s="6" t="str">
        <f>Fuente!AD26</f>
        <v>Stalwart</v>
      </c>
      <c r="AI26" s="6" t="str">
        <f>Fuente!AE26</f>
        <v>Excellent</v>
      </c>
      <c r="AJ26" s="6" t="str">
        <f>Fuente!AF26</f>
        <v>CANADA</v>
      </c>
      <c r="AK26" s="6" t="str">
        <f>Fuente!AG26</f>
        <v>Industrials</v>
      </c>
      <c r="AL26" s="6" t="str">
        <f>Fuente!AH26</f>
        <v>Road &amp; Rail</v>
      </c>
      <c r="AM26" s="6" t="str">
        <f>Fuente!AI26</f>
        <v>Transportation</v>
      </c>
      <c r="AN26" s="6" t="str">
        <f>Fuente!AJ26</f>
        <v>Strongest</v>
      </c>
      <c r="AO26" s="6" t="str">
        <f>Fuente!AK26</f>
        <v>Low</v>
      </c>
      <c r="AP26" s="6" t="str">
        <f>Fuente!AL26</f>
        <v>Unique Assets</v>
      </c>
      <c r="AQ26" s="6">
        <f>Fuente!AM26</f>
        <v>0</v>
      </c>
      <c r="AR26" s="6">
        <f>Fuente!AN26</f>
        <v>0</v>
      </c>
      <c r="AS26" s="6" t="str">
        <f>Fuente!AO26</f>
        <v>Wide</v>
      </c>
      <c r="AT26" s="6" t="str">
        <f>Fuente!AP26</f>
        <v>Static</v>
      </c>
      <c r="AU26" s="6" t="str">
        <f>Fuente!AQ26</f>
        <v>Slow</v>
      </c>
      <c r="AV26" s="6">
        <f>Fuente!AR26</f>
        <v>10</v>
      </c>
      <c r="AW26" s="6">
        <f>Fuente!AS26</f>
        <v>25</v>
      </c>
      <c r="AX26" s="6">
        <f>Fuente!AT26</f>
        <v>70</v>
      </c>
      <c r="AY26" s="6">
        <f>Fuente!AU26</f>
        <v>90</v>
      </c>
      <c r="AZ26" s="6" t="str">
        <f>Fuente!AV26</f>
        <v>Strategical</v>
      </c>
      <c r="BA26" s="6">
        <f>Fuente!AW26</f>
        <v>53.846153846153847</v>
      </c>
      <c r="BB26" s="6">
        <f>Fuente!AX26</f>
        <v>46.666666666666664</v>
      </c>
      <c r="BC26" s="6">
        <f>Fuente!AY26</f>
        <v>90</v>
      </c>
      <c r="BD26" s="6">
        <f>Fuente!AZ26</f>
        <v>1</v>
      </c>
      <c r="BE26" s="7" t="str">
        <f>Fuente!BA26</f>
        <v>Cuidado porque el reporting está expresado en CAD pero la acción cotiza en USD. Tras la adquisición de KSU US han aumentado sus ventajas competitivas hasta el extremo. Tras la reestructuración de la compañía, van a conseguir un FCF en el rango 4,5-5,5B CAD. Valorando x18-20 por calidad llegamos a una valoración de 80-110 B CAD (70-90 USD/Share).</v>
      </c>
      <c r="BF26" s="8">
        <f>Fuente!BB26</f>
        <v>0</v>
      </c>
      <c r="BG26" s="8">
        <f>Fuente!BC26</f>
        <v>0</v>
      </c>
      <c r="BH26" s="10">
        <f>Fuente!BD26</f>
        <v>44614</v>
      </c>
      <c r="BI26" s="15">
        <f>Fuente!BE26</f>
        <v>5.7</v>
      </c>
    </row>
    <row r="27" spans="1:61" ht="16.5" customHeight="1" x14ac:dyDescent="0.3">
      <c r="A27" t="str">
        <f>Fuente!A27</f>
        <v>CSU CN Equity</v>
      </c>
      <c r="B27" s="2" t="str">
        <f>Fuente!B27</f>
        <v>Constellation Software Inc/Canada</v>
      </c>
      <c r="C27" s="3">
        <f>Fuente!C27</f>
        <v>0.21773859273738563</v>
      </c>
      <c r="D27" s="3">
        <f>Fuente!D27</f>
        <v>0.25700438914911805</v>
      </c>
      <c r="E27" s="3">
        <f>Fuente!E27</f>
        <v>0.99526092511489861</v>
      </c>
      <c r="F27" s="3">
        <f>Fuente!F27</f>
        <v>0.57936253366819535</v>
      </c>
      <c r="G27" s="3">
        <f>_xll.BDP(A27,$G$1)/100</f>
        <v>0.49179991487795521</v>
      </c>
      <c r="H27" s="3">
        <f t="shared" si="0"/>
        <v>0.99526092511489861</v>
      </c>
      <c r="I27" s="3">
        <f t="shared" si="1"/>
        <v>0.99526092511489861</v>
      </c>
      <c r="J27" s="3">
        <f t="shared" si="2"/>
        <v>0.99526092511489861</v>
      </c>
      <c r="K27" s="3">
        <f>Fuente!G25</f>
        <v>-0.20960212115931265</v>
      </c>
      <c r="L27" s="3">
        <f>Fuente!H25</f>
        <v>4.7929688570088128E-2</v>
      </c>
      <c r="M27" s="16">
        <f>Fuente!I25</f>
        <v>-1.6143795377530104</v>
      </c>
      <c r="N27" s="3">
        <f>Fuente!J25</f>
        <v>0.10905088786373685</v>
      </c>
      <c r="O27" s="3">
        <f>Fuente!K25</f>
        <v>0.10105032047768461</v>
      </c>
      <c r="P27" s="3">
        <f>Fuente!L25</f>
        <v>0.42847103482240156</v>
      </c>
      <c r="Q27" s="4">
        <f>Fuente!M25</f>
        <v>0.26322373609638022</v>
      </c>
      <c r="R27" s="5">
        <f>Fuente!N25</f>
        <v>-0.40202893148973118</v>
      </c>
      <c r="S27" s="4">
        <f>Fuente!O25</f>
        <v>1.1183800434522113E-2</v>
      </c>
      <c r="T27" s="16">
        <f>Fuente!P25</f>
        <v>-3.9441418340717358</v>
      </c>
      <c r="U27" s="6">
        <f>Fuente!Q27</f>
        <v>3</v>
      </c>
      <c r="V27" s="6">
        <f>Fuente!R27</f>
        <v>3</v>
      </c>
      <c r="W27" s="6">
        <f>Fuente!S27</f>
        <v>2</v>
      </c>
      <c r="X27" s="6">
        <f>Fuente!T27</f>
        <v>3</v>
      </c>
      <c r="Y27" s="6">
        <f>Fuente!U27</f>
        <v>3</v>
      </c>
      <c r="Z27" s="6">
        <f>Fuente!V27</f>
        <v>3</v>
      </c>
      <c r="AA27" s="6">
        <f>Fuente!W27</f>
        <v>3</v>
      </c>
      <c r="AB27" s="6">
        <f>Fuente!X27</f>
        <v>3</v>
      </c>
      <c r="AC27" s="6">
        <f>Fuente!Y27</f>
        <v>2</v>
      </c>
      <c r="AD27" s="6">
        <f>Fuente!Z27</f>
        <v>3</v>
      </c>
      <c r="AE27" s="6">
        <f>Fuente!AA27</f>
        <v>3</v>
      </c>
      <c r="AF27" s="6">
        <f>Fuente!AB27</f>
        <v>3</v>
      </c>
      <c r="AG27" s="6">
        <f>Fuente!AC27</f>
        <v>3</v>
      </c>
      <c r="AH27" s="6" t="str">
        <f>Fuente!AD27</f>
        <v>Fast Grower</v>
      </c>
      <c r="AI27" s="6" t="str">
        <f>Fuente!AE27</f>
        <v>Excellent</v>
      </c>
      <c r="AJ27" s="6" t="str">
        <f>Fuente!AF27</f>
        <v>CANADA</v>
      </c>
      <c r="AK27" s="6" t="str">
        <f>Fuente!AG27</f>
        <v>Information Technology</v>
      </c>
      <c r="AL27" s="6" t="str">
        <f>Fuente!AH27</f>
        <v>Software</v>
      </c>
      <c r="AM27" s="6" t="str">
        <f>Fuente!AI27</f>
        <v>Software &amp; Services</v>
      </c>
      <c r="AN27" s="6" t="str">
        <f>Fuente!AJ27</f>
        <v>Strongest</v>
      </c>
      <c r="AO27" s="6" t="str">
        <f>Fuente!AK27</f>
        <v>Low</v>
      </c>
      <c r="AP27" s="6" t="str">
        <f>Fuente!AL27</f>
        <v>Switching Costs</v>
      </c>
      <c r="AQ27" s="6">
        <f>Fuente!AM27</f>
        <v>0</v>
      </c>
      <c r="AR27" s="6">
        <f>Fuente!AN27</f>
        <v>0</v>
      </c>
      <c r="AS27" s="6" t="str">
        <f>Fuente!AO27</f>
        <v>Wide</v>
      </c>
      <c r="AT27" s="6" t="str">
        <f>Fuente!AP27</f>
        <v>Static</v>
      </c>
      <c r="AU27" s="6" t="str">
        <f>Fuente!AQ27</f>
        <v>Fast</v>
      </c>
      <c r="AV27" s="6">
        <f>Fuente!AR27</f>
        <v>10</v>
      </c>
      <c r="AW27" s="6">
        <f>Fuente!AS27</f>
        <v>85</v>
      </c>
      <c r="AX27" s="6">
        <f>Fuente!AT27</f>
        <v>2900</v>
      </c>
      <c r="AY27" s="6">
        <f>Fuente!AU27</f>
        <v>3100</v>
      </c>
      <c r="AZ27" s="6" t="str">
        <f>Fuente!AV27</f>
        <v>Strategical</v>
      </c>
      <c r="BA27" s="6">
        <f>Fuente!AW27</f>
        <v>2230.7692307692305</v>
      </c>
      <c r="BB27" s="6">
        <f>Fuente!AX27</f>
        <v>1933.3333333333333</v>
      </c>
      <c r="BC27" s="6">
        <f>Fuente!AY27</f>
        <v>3100</v>
      </c>
      <c r="BD27" s="6">
        <f>Fuente!AZ27</f>
        <v>3</v>
      </c>
      <c r="BE27" s="7" t="str">
        <f>Fuente!BA27</f>
        <v>Nuestras estimaciones para 2024 es que la compañía consiga ventas unos 8-8.3B, margen FCF del 25% y valorando a x25 FCF por calidad y crecimiento llegamos a una valoración de 50-52B (2900-3100 CAD/share). Todos los valores se expresan en USD excepto el precio de la acción y FCF/Share.</v>
      </c>
      <c r="BF27" s="8">
        <f>Fuente!BB27</f>
        <v>0</v>
      </c>
      <c r="BG27" s="8">
        <f>Fuente!BC27</f>
        <v>0</v>
      </c>
      <c r="BH27" s="10">
        <f>Fuente!BD27</f>
        <v>44804</v>
      </c>
      <c r="BI27" s="15">
        <f>Fuente!BE27</f>
        <v>120</v>
      </c>
    </row>
    <row r="28" spans="1:61" ht="16.5" customHeight="1" x14ac:dyDescent="0.3">
      <c r="A28" t="str">
        <f>Fuente!A28</f>
        <v>DOM SM Equity</v>
      </c>
      <c r="B28" s="2" t="str">
        <f>Fuente!B28</f>
        <v>Global Dominion Access SA</v>
      </c>
      <c r="C28" s="3">
        <f ca="1">Fuente!C28</f>
        <v>0.29719451401302588</v>
      </c>
      <c r="D28" s="3">
        <f ca="1">Fuente!D28</f>
        <v>7.9253589223116358E-2</v>
      </c>
      <c r="E28" s="3">
        <f ca="1">Fuente!E28</f>
        <v>-0.71058772291263306</v>
      </c>
      <c r="F28" s="3">
        <f ca="1">Fuente!F28</f>
        <v>0.19792689359318419</v>
      </c>
      <c r="G28" s="3">
        <f>_xll.BDP(A28,$G$1)/100</f>
        <v>9.8460939592753274E-2</v>
      </c>
      <c r="H28" s="3">
        <f t="shared" ca="1" si="0"/>
        <v>0.19792689359318419</v>
      </c>
      <c r="I28" s="3">
        <f t="shared" ca="1" si="1"/>
        <v>0.19792689359318419</v>
      </c>
      <c r="J28" s="3">
        <f t="shared" ca="1" si="2"/>
        <v>0.19792689359318419</v>
      </c>
      <c r="K28" s="3">
        <f>Fuente!G24</f>
        <v>0.14039149544935331</v>
      </c>
      <c r="L28" s="3">
        <f>Fuente!H24</f>
        <v>2.5403605163800781E-2</v>
      </c>
      <c r="M28" s="16">
        <f>Fuente!I24</f>
        <v>1.0196026467050494</v>
      </c>
      <c r="N28" s="3">
        <f>Fuente!J24</f>
        <v>-5.2424909738048142E-2</v>
      </c>
      <c r="O28" s="3">
        <f>Fuente!K24</f>
        <v>0.16820134222747066</v>
      </c>
      <c r="P28" s="3">
        <f>Fuente!L24</f>
        <v>0.1305483144999911</v>
      </c>
      <c r="Q28" s="4">
        <f>Fuente!M24</f>
        <v>0.1279376292964238</v>
      </c>
      <c r="R28" s="5">
        <f>Fuente!N24</f>
        <v>0.11161786321322499</v>
      </c>
      <c r="S28" s="4">
        <f>Fuente!O24</f>
        <v>1.1829775007735492E-2</v>
      </c>
      <c r="T28" s="16">
        <f>Fuente!P24</f>
        <v>0.88938692886061288</v>
      </c>
      <c r="U28" s="6">
        <f>Fuente!Q28</f>
        <v>2</v>
      </c>
      <c r="V28" s="6">
        <f>Fuente!R28</f>
        <v>3</v>
      </c>
      <c r="W28" s="6">
        <f>Fuente!S28</f>
        <v>1</v>
      </c>
      <c r="X28" s="6">
        <f>Fuente!T28</f>
        <v>2</v>
      </c>
      <c r="Y28" s="6">
        <f>Fuente!U28</f>
        <v>1</v>
      </c>
      <c r="Z28" s="6">
        <f>Fuente!V28</f>
        <v>3</v>
      </c>
      <c r="AA28" s="6">
        <f>Fuente!W28</f>
        <v>2</v>
      </c>
      <c r="AB28" s="6">
        <f>Fuente!X28</f>
        <v>3</v>
      </c>
      <c r="AC28" s="6">
        <f>Fuente!Y28</f>
        <v>3</v>
      </c>
      <c r="AD28" s="6">
        <f>Fuente!Z28</f>
        <v>3</v>
      </c>
      <c r="AE28" s="6">
        <f>Fuente!AA28</f>
        <v>3</v>
      </c>
      <c r="AF28" s="6">
        <f>Fuente!AB28</f>
        <v>3</v>
      </c>
      <c r="AG28" s="6">
        <f>Fuente!AC28</f>
        <v>3</v>
      </c>
      <c r="AH28" s="6" t="str">
        <f>Fuente!AD28</f>
        <v>Fast Grower</v>
      </c>
      <c r="AI28" s="6" t="str">
        <f>Fuente!AE28</f>
        <v>Excellent</v>
      </c>
      <c r="AJ28" s="6" t="str">
        <f>Fuente!AF28</f>
        <v>SPAIN</v>
      </c>
      <c r="AK28" s="6" t="str">
        <f>Fuente!AG28</f>
        <v>Information Technology</v>
      </c>
      <c r="AL28" s="6" t="str">
        <f>Fuente!AH28</f>
        <v>IT Services</v>
      </c>
      <c r="AM28" s="6" t="str">
        <f>Fuente!AI28</f>
        <v>Software &amp; Services</v>
      </c>
      <c r="AN28" s="6" t="str">
        <f>Fuente!AJ28</f>
        <v>Good</v>
      </c>
      <c r="AO28" s="6" t="str">
        <f>Fuente!AK28</f>
        <v>Medium</v>
      </c>
      <c r="AP28" s="6" t="str">
        <f>Fuente!AL28</f>
        <v>Network Effects</v>
      </c>
      <c r="AQ28" s="6">
        <f>Fuente!AM28</f>
        <v>0</v>
      </c>
      <c r="AR28" s="6">
        <f>Fuente!AN28</f>
        <v>0</v>
      </c>
      <c r="AS28" s="6" t="str">
        <f>Fuente!AO28</f>
        <v>Narrow</v>
      </c>
      <c r="AT28" s="6" t="str">
        <f>Fuente!AP28</f>
        <v>Widing</v>
      </c>
      <c r="AU28" s="6" t="str">
        <f>Fuente!AQ28</f>
        <v>Fast</v>
      </c>
      <c r="AV28" s="6">
        <f>Fuente!AR28</f>
        <v>1.1000000000000001</v>
      </c>
      <c r="AW28" s="6">
        <f>Fuente!AS28</f>
        <v>24</v>
      </c>
      <c r="AX28" s="6">
        <f>Fuente!AT28</f>
        <v>6</v>
      </c>
      <c r="AY28" s="6">
        <f>Fuente!AU28</f>
        <v>7</v>
      </c>
      <c r="AZ28" s="6" t="str">
        <f>Fuente!AV28</f>
        <v>Strategical</v>
      </c>
      <c r="BA28" s="6">
        <f>Fuente!AW28</f>
        <v>4.615384615384615</v>
      </c>
      <c r="BB28" s="6">
        <f>Fuente!AX28</f>
        <v>4</v>
      </c>
      <c r="BC28" s="6">
        <f>Fuente!AY28</f>
        <v>7</v>
      </c>
      <c r="BD28" s="6">
        <f>Fuente!AZ28</f>
        <v>2</v>
      </c>
      <c r="BE28" s="7" t="str">
        <f>Fuente!BA28</f>
        <v>Compañía con una ejecución impecable y con una ofecta multiestratégica que le permite afrontar todo tipo de proyectos(con énfasis en el desarrollo tecnológico). Posición financiera excelente. El guidance a 2022 es un beneficio neto de 65M con una conversión de EBITA en FCF superior al 75% y un RONA superior al 20%. Organicamente ventas crecen al 5% y EBITA al 10%. Destacan el CapEx Man en el 3% ventas. Normalizando margenes EBITDA en el 10% llegamos al 7% EBIT y 5-5,5% margen neto. Creemos que cumplen objetivos y consiguen 65M beneficio neto a 2022, con una valoración de 1-1.2B a x16-18 PER (por crecimiento, calidad y posición de balance): 6-7 euros por acción.</v>
      </c>
      <c r="BF28" s="8">
        <f>Fuente!BB28</f>
        <v>0</v>
      </c>
      <c r="BG28" s="8">
        <f>Fuente!BC28</f>
        <v>0</v>
      </c>
      <c r="BH28" s="10">
        <f ca="1">Fuente!BD28</f>
        <v>44844</v>
      </c>
      <c r="BI28" s="15">
        <f>Fuente!BE28</f>
        <v>0.4</v>
      </c>
    </row>
    <row r="29" spans="1:61" ht="16.5" customHeight="1" x14ac:dyDescent="0.3">
      <c r="A29" t="str">
        <f>Fuente!A29</f>
        <v>ENO SM Equity</v>
      </c>
      <c r="B29" s="2" t="str">
        <f>Fuente!B29</f>
        <v>Elecnor SA</v>
      </c>
      <c r="C29" s="3">
        <f>Fuente!C29</f>
        <v>3.2887498677004613E-2</v>
      </c>
      <c r="D29" s="3">
        <f>Fuente!D29</f>
        <v>0.1015529637358253</v>
      </c>
      <c r="E29" s="3">
        <f>Fuente!E29</f>
        <v>9.0988168327840679E-2</v>
      </c>
      <c r="F29" s="3">
        <f>Fuente!F29</f>
        <v>8.92512441181431E-2</v>
      </c>
      <c r="G29" s="3">
        <f>_xll.BDP(A29,$G$1)/100</f>
        <v>0.10344246214645952</v>
      </c>
      <c r="H29" s="3">
        <f t="shared" si="0"/>
        <v>9.0988168327840679E-2</v>
      </c>
      <c r="I29" s="3">
        <f t="shared" si="1"/>
        <v>9.0988168327840679E-2</v>
      </c>
      <c r="J29" s="3">
        <f t="shared" si="2"/>
        <v>9.0988168327840679E-2</v>
      </c>
      <c r="K29" s="3">
        <f>Fuente!G26</f>
        <v>0.37077173335796021</v>
      </c>
      <c r="L29" s="3">
        <f>Fuente!H26</f>
        <v>4.879002723462196E-2</v>
      </c>
      <c r="M29" s="16">
        <f>Fuente!I26</f>
        <v>2.5792000284978061</v>
      </c>
      <c r="N29" s="3">
        <f>Fuente!J26</f>
        <v>3.6964980544747172E-2</v>
      </c>
      <c r="O29" s="3">
        <f>Fuente!K26</f>
        <v>0.5764853033145716</v>
      </c>
      <c r="P29" s="3">
        <f>Fuente!L26</f>
        <v>7.048082097723013E-2</v>
      </c>
      <c r="Q29" s="4">
        <f>Fuente!M26</f>
        <v>7.048082097723013E-2</v>
      </c>
      <c r="R29" s="5">
        <f>Fuente!N26</f>
        <v>0.29420479047185999</v>
      </c>
      <c r="S29" s="4">
        <f>Fuente!O26</f>
        <v>2.1861181497490934E-2</v>
      </c>
      <c r="T29" s="16">
        <f>Fuente!P26</f>
        <v>4.3519201562160985</v>
      </c>
      <c r="U29" s="6">
        <f>Fuente!Q29</f>
        <v>2</v>
      </c>
      <c r="V29" s="6">
        <f>Fuente!R29</f>
        <v>1</v>
      </c>
      <c r="W29" s="6">
        <f>Fuente!S29</f>
        <v>1</v>
      </c>
      <c r="X29" s="6">
        <f>Fuente!T29</f>
        <v>1</v>
      </c>
      <c r="Y29" s="6">
        <f>Fuente!U29</f>
        <v>0</v>
      </c>
      <c r="Z29" s="6">
        <f>Fuente!V29</f>
        <v>2</v>
      </c>
      <c r="AA29" s="6">
        <f>Fuente!W29</f>
        <v>1</v>
      </c>
      <c r="AB29" s="6">
        <f>Fuente!X29</f>
        <v>1</v>
      </c>
      <c r="AC29" s="6">
        <f>Fuente!Y29</f>
        <v>1</v>
      </c>
      <c r="AD29" s="6">
        <f>Fuente!Z29</f>
        <v>2</v>
      </c>
      <c r="AE29" s="6">
        <f>Fuente!AA29</f>
        <v>2</v>
      </c>
      <c r="AF29" s="6">
        <f>Fuente!AB29</f>
        <v>1</v>
      </c>
      <c r="AG29" s="6">
        <f>Fuente!AC29</f>
        <v>2</v>
      </c>
      <c r="AH29" s="6" t="str">
        <f>Fuente!AD29</f>
        <v>Stalwart</v>
      </c>
      <c r="AI29" s="6" t="str">
        <f>Fuente!AE29</f>
        <v>Regular</v>
      </c>
      <c r="AJ29" s="6" t="str">
        <f>Fuente!AF29</f>
        <v>SPAIN</v>
      </c>
      <c r="AK29" s="6" t="str">
        <f>Fuente!AG29</f>
        <v>Industrials</v>
      </c>
      <c r="AL29" s="6" t="str">
        <f>Fuente!AH29</f>
        <v>Construction &amp; Engineering</v>
      </c>
      <c r="AM29" s="6" t="str">
        <f>Fuente!AI29</f>
        <v>Capital Goods</v>
      </c>
      <c r="AN29" s="6" t="str">
        <f>Fuente!AJ29</f>
        <v>Regular</v>
      </c>
      <c r="AO29" s="6" t="str">
        <f>Fuente!AK29</f>
        <v>Low</v>
      </c>
      <c r="AP29" s="6" t="str">
        <f>Fuente!AL29</f>
        <v>Switching Costs</v>
      </c>
      <c r="AQ29" s="6" t="str">
        <f>Fuente!AM29</f>
        <v>Network Effects</v>
      </c>
      <c r="AR29" s="6">
        <f>Fuente!AN29</f>
        <v>0</v>
      </c>
      <c r="AS29" s="6" t="str">
        <f>Fuente!AO29</f>
        <v>Narrow</v>
      </c>
      <c r="AT29" s="6" t="str">
        <f>Fuente!AP29</f>
        <v>Static</v>
      </c>
      <c r="AU29" s="6" t="str">
        <f>Fuente!AQ29</f>
        <v>Slow</v>
      </c>
      <c r="AV29" s="6">
        <f>Fuente!AR29</f>
        <v>0.55000000000000004</v>
      </c>
      <c r="AW29" s="6">
        <f>Fuente!AS29</f>
        <v>15</v>
      </c>
      <c r="AX29" s="6">
        <f>Fuente!AT29</f>
        <v>13.5</v>
      </c>
      <c r="AY29" s="6">
        <f>Fuente!AU29</f>
        <v>17.5</v>
      </c>
      <c r="AZ29" s="6" t="str">
        <f>Fuente!AV29</f>
        <v>Tactical</v>
      </c>
      <c r="BA29" s="6">
        <f>Fuente!AW29</f>
        <v>6.75</v>
      </c>
      <c r="BB29" s="6">
        <f>Fuente!AX29</f>
        <v>4.5</v>
      </c>
      <c r="BC29" s="6">
        <f>Fuente!AY29</f>
        <v>13.5</v>
      </c>
      <c r="BD29" s="6">
        <f>Fuente!AZ29</f>
        <v>3</v>
      </c>
      <c r="BE29" s="7" t="str">
        <f>Fuente!BA29</f>
        <v>Compañía vasca fundada por nueve familias en 1958 que controlan la empresa mediante la sociedad Cantiles XXI. Poseen dos negocios que se retroalimentan entre sí: 1) Servicios y proyectos (en electricidad, teleco y gas) y 2) Concesiones (parques energéticos y líneas de transmisión eléctrica). Venden en 55 países y el mercado internacional representa 75%. La gran batalla de la compañía está en mantener los márgenes (estimamos margen neto en 3.5-4%). Para unas ventas de 2.8-2.9B y valorando a PER 15 (estándar) llegamos a un rango de valoración de 1.4-1.7B. Penalizamos 0.2B por deuda excesiva y llegamos a 1.2-1.5B o 13,5-17,5 euros por acción.</v>
      </c>
      <c r="BF29" s="8">
        <f>Fuente!BB29</f>
        <v>0</v>
      </c>
      <c r="BG29" s="8">
        <f>Fuente!BC29</f>
        <v>0</v>
      </c>
      <c r="BH29" s="10">
        <f>Fuente!BD29</f>
        <v>44524</v>
      </c>
      <c r="BI29" s="15">
        <f>Fuente!BE29</f>
        <v>0</v>
      </c>
    </row>
    <row r="30" spans="1:61" ht="16.5" customHeight="1" x14ac:dyDescent="0.3">
      <c r="A30" t="str">
        <f>Fuente!A30</f>
        <v>EBRO SM Equity</v>
      </c>
      <c r="B30" s="2" t="str">
        <f>Fuente!B30</f>
        <v>EBRO SM</v>
      </c>
      <c r="C30" s="3">
        <f>Fuente!C30</f>
        <v>5.6235337431851926E-2</v>
      </c>
      <c r="D30" s="3">
        <f>Fuente!D30</f>
        <v>0.13558172265088655</v>
      </c>
      <c r="E30" s="3">
        <f>Fuente!E30</f>
        <v>0.16057035055129812</v>
      </c>
      <c r="F30" s="3">
        <f>Fuente!F30</f>
        <v>9.6269290798490906E-2</v>
      </c>
      <c r="G30" s="3">
        <f>_xll.BDP(A30,$G$1)/100</f>
        <v>7.4978412446327788E-2</v>
      </c>
      <c r="H30" s="3">
        <f t="shared" si="0"/>
        <v>0.16057035055129812</v>
      </c>
      <c r="I30" s="3">
        <f t="shared" si="1"/>
        <v>0.16057035055129812</v>
      </c>
      <c r="J30" s="3">
        <f t="shared" si="2"/>
        <v>0.16057035055129812</v>
      </c>
      <c r="K30" s="3">
        <f>Fuente!G27</f>
        <v>5.60938496939513E-2</v>
      </c>
      <c r="L30" s="3">
        <f>Fuente!H27</f>
        <v>4.9910690272036762E-2</v>
      </c>
      <c r="M30" s="16">
        <f>Fuente!I27</f>
        <v>0.24423580392203531</v>
      </c>
      <c r="N30" s="3">
        <f>Fuente!J27</f>
        <v>0.28647014361300083</v>
      </c>
      <c r="O30" s="3">
        <f>Fuente!K27</f>
        <v>0.29612220916568743</v>
      </c>
      <c r="P30" s="3">
        <f>Fuente!L27</f>
        <v>1.0505415162454874</v>
      </c>
      <c r="Q30" s="4">
        <f>Fuente!M27</f>
        <v>0.60582928521859825</v>
      </c>
      <c r="R30" s="5">
        <f>Fuente!N27</f>
        <v>-1.5515903801396431E-2</v>
      </c>
      <c r="S30" s="4">
        <f>Fuente!O27</f>
        <v>7.4670571010248904E-2</v>
      </c>
      <c r="T30" s="16">
        <f>Fuente!P27</f>
        <v>-5.2910052910052907E-2</v>
      </c>
      <c r="U30" s="6">
        <f>Fuente!Q30</f>
        <v>3</v>
      </c>
      <c r="V30" s="6">
        <f>Fuente!R30</f>
        <v>1</v>
      </c>
      <c r="W30" s="6">
        <f>Fuente!S30</f>
        <v>1</v>
      </c>
      <c r="X30" s="6">
        <f>Fuente!T30</f>
        <v>2</v>
      </c>
      <c r="Y30" s="6">
        <f>Fuente!U30</f>
        <v>0</v>
      </c>
      <c r="Z30" s="6">
        <f>Fuente!V30</f>
        <v>1</v>
      </c>
      <c r="AA30" s="6">
        <f>Fuente!W30</f>
        <v>2</v>
      </c>
      <c r="AB30" s="6">
        <f>Fuente!X30</f>
        <v>1</v>
      </c>
      <c r="AC30" s="6">
        <f>Fuente!Y30</f>
        <v>1</v>
      </c>
      <c r="AD30" s="6">
        <f>Fuente!Z30</f>
        <v>2</v>
      </c>
      <c r="AE30" s="6">
        <f>Fuente!AA30</f>
        <v>2</v>
      </c>
      <c r="AF30" s="6">
        <f>Fuente!AB30</f>
        <v>2</v>
      </c>
      <c r="AG30" s="6">
        <f>Fuente!AC30</f>
        <v>2</v>
      </c>
      <c r="AH30" s="6" t="str">
        <f>Fuente!AD30</f>
        <v>Slow Grower</v>
      </c>
      <c r="AI30" s="6" t="str">
        <f>Fuente!AE30</f>
        <v>Regular</v>
      </c>
      <c r="AJ30" s="6" t="str">
        <f>Fuente!AF30</f>
        <v>SPAIN</v>
      </c>
      <c r="AK30" s="6" t="str">
        <f>Fuente!AG30</f>
        <v>Consumer Staples</v>
      </c>
      <c r="AL30" s="6" t="str">
        <f>Fuente!AH30</f>
        <v>Food Products</v>
      </c>
      <c r="AM30" s="6" t="str">
        <f>Fuente!AI30</f>
        <v>Food, Beverage &amp; Tobacco</v>
      </c>
      <c r="AN30" s="6" t="str">
        <f>Fuente!AJ30</f>
        <v>Weak</v>
      </c>
      <c r="AO30" s="6" t="str">
        <f>Fuente!AK30</f>
        <v>Low</v>
      </c>
      <c r="AP30" s="6">
        <f>Fuente!AL30</f>
        <v>0</v>
      </c>
      <c r="AQ30" s="6">
        <f>Fuente!AM30</f>
        <v>0</v>
      </c>
      <c r="AR30" s="6">
        <f>Fuente!AN30</f>
        <v>0</v>
      </c>
      <c r="AS30" s="6" t="str">
        <f>Fuente!AO30</f>
        <v>Narrow</v>
      </c>
      <c r="AT30" s="6" t="str">
        <f>Fuente!AP30</f>
        <v>Static</v>
      </c>
      <c r="AU30" s="6" t="str">
        <f>Fuente!AQ30</f>
        <v>No</v>
      </c>
      <c r="AV30" s="6">
        <f>Fuente!AR30</f>
        <v>1.008</v>
      </c>
      <c r="AW30" s="6">
        <f>Fuente!AS30</f>
        <v>18</v>
      </c>
      <c r="AX30" s="6">
        <f>Fuente!AT30</f>
        <v>12.7</v>
      </c>
      <c r="AY30" s="6">
        <f>Fuente!AU30</f>
        <v>17.5</v>
      </c>
      <c r="AZ30" s="6" t="str">
        <f>Fuente!AV30</f>
        <v>Tactical</v>
      </c>
      <c r="BA30" s="6">
        <f>Fuente!AW30</f>
        <v>6.35</v>
      </c>
      <c r="BB30" s="6">
        <f>Fuente!AX30</f>
        <v>4.2333333333333334</v>
      </c>
      <c r="BC30" s="6">
        <f>Fuente!AY30</f>
        <v>12.7</v>
      </c>
      <c r="BD30" s="6">
        <f>Fuente!AZ30</f>
        <v>3</v>
      </c>
      <c r="BE30" s="7" t="str">
        <f>Fuente!BA30</f>
        <v>Ebro Foods se creó a partir de la fusión de Azucarera Ebro y Puleva en el año 2000. Ahora es una de las las mayores empresas alimentarias de España. En la última década, la empresa ha ha dado un giro completo a su negocio, desprendiéndose de sus de sus empresas locales de productos lácteos y azúcar para convertirse en un en los mercados de la pasta y el arroz. Esto se ha conseguido a base de desinversiones  y adquisiciones. El principal problema es el encarecimiento de los fletes y la capacidad de trasladar esa subida de costes general. Con unas ventas de 2.750 con un margen del 5,6% y un cash conversion del 120% alcanza un FCF de 184,8 que con un multiplo de 18 da una valoración de entre 12,7 y 17,5</v>
      </c>
      <c r="BF30" s="8">
        <f>Fuente!BB30</f>
        <v>0</v>
      </c>
      <c r="BG30" s="8">
        <f>Fuente!BC30</f>
        <v>0</v>
      </c>
      <c r="BH30" s="10">
        <f>Fuente!BD30</f>
        <v>44595</v>
      </c>
      <c r="BI30" s="15">
        <f>Fuente!BE30</f>
        <v>0</v>
      </c>
    </row>
    <row r="31" spans="1:61" ht="16.5" customHeight="1" x14ac:dyDescent="0.3">
      <c r="A31" t="str">
        <f>Fuente!A31</f>
        <v>EPAM US Equity</v>
      </c>
      <c r="B31" s="2" t="str">
        <f>Fuente!B31</f>
        <v>EPAM Systems Inc</v>
      </c>
      <c r="C31" s="3">
        <f>Fuente!C31</f>
        <v>0.27267413614333358</v>
      </c>
      <c r="D31" s="3">
        <f>Fuente!D31</f>
        <v>0.16289809515232084</v>
      </c>
      <c r="E31" s="3">
        <f>Fuente!E31</f>
        <v>0.54192503985394347</v>
      </c>
      <c r="F31" s="3">
        <f>Fuente!F31</f>
        <v>0.38972478459061577</v>
      </c>
      <c r="G31" s="3">
        <f>_xll.BDP(A31,$G$1)/100</f>
        <v>0.19035485231383439</v>
      </c>
      <c r="H31" s="3">
        <f t="shared" si="0"/>
        <v>0.54192503985394347</v>
      </c>
      <c r="I31" s="3">
        <f t="shared" si="1"/>
        <v>0.54192503985394347</v>
      </c>
      <c r="J31" s="3">
        <f t="shared" si="2"/>
        <v>0.54192503985394347</v>
      </c>
      <c r="K31" s="3">
        <f ca="1">Fuente!G28</f>
        <v>3.1248619003050915E-2</v>
      </c>
      <c r="L31" s="3">
        <f ca="1">Fuente!H28</f>
        <v>0</v>
      </c>
      <c r="M31" s="16">
        <f ca="1">Fuente!I28</f>
        <v>0.13927387192700202</v>
      </c>
      <c r="N31" s="3">
        <f>Fuente!J28</f>
        <v>8.2287009453495319E-2</v>
      </c>
      <c r="O31" s="3">
        <f>Fuente!K28</f>
        <v>9.8701232141721038E-2</v>
      </c>
      <c r="P31" s="3">
        <f ca="1">Fuente!L28</f>
        <v>3.6487418716426347</v>
      </c>
      <c r="Q31" s="4">
        <f ca="1">Fuente!M28</f>
        <v>0.2013322725074492</v>
      </c>
      <c r="R31" s="5">
        <f ca="1">Fuente!N28</f>
        <v>-6.2083580283789658E-2</v>
      </c>
      <c r="S31" s="4">
        <f>Fuente!O28</f>
        <v>0</v>
      </c>
      <c r="T31" s="16">
        <f ca="1">Fuente!P28</f>
        <v>-0.58987099257826836</v>
      </c>
      <c r="U31" s="6">
        <f>Fuente!Q31</f>
        <v>2</v>
      </c>
      <c r="V31" s="6">
        <f>Fuente!R31</f>
        <v>3</v>
      </c>
      <c r="W31" s="6">
        <f>Fuente!S31</f>
        <v>2</v>
      </c>
      <c r="X31" s="6">
        <f>Fuente!T31</f>
        <v>1</v>
      </c>
      <c r="Y31" s="6">
        <f>Fuente!U31</f>
        <v>2</v>
      </c>
      <c r="Z31" s="6">
        <f>Fuente!V31</f>
        <v>1</v>
      </c>
      <c r="AA31" s="6">
        <f>Fuente!W31</f>
        <v>1</v>
      </c>
      <c r="AB31" s="6">
        <f>Fuente!X31</f>
        <v>3</v>
      </c>
      <c r="AC31" s="6">
        <f>Fuente!Y31</f>
        <v>3</v>
      </c>
      <c r="AD31" s="6">
        <f>Fuente!Z31</f>
        <v>3</v>
      </c>
      <c r="AE31" s="6">
        <f>Fuente!AA31</f>
        <v>3</v>
      </c>
      <c r="AF31" s="6">
        <f>Fuente!AB31</f>
        <v>1</v>
      </c>
      <c r="AG31" s="6">
        <f>Fuente!AC31</f>
        <v>2</v>
      </c>
      <c r="AH31" s="6" t="str">
        <f>Fuente!AD31</f>
        <v>Fast Grower</v>
      </c>
      <c r="AI31" s="6" t="str">
        <f>Fuente!AE31</f>
        <v>Good</v>
      </c>
      <c r="AJ31" s="6" t="str">
        <f>Fuente!AF31</f>
        <v>UNITED STATES</v>
      </c>
      <c r="AK31" s="6" t="str">
        <f>Fuente!AG31</f>
        <v>Information Technology</v>
      </c>
      <c r="AL31" s="6" t="str">
        <f>Fuente!AH31</f>
        <v>IT Services</v>
      </c>
      <c r="AM31" s="6" t="str">
        <f>Fuente!AI31</f>
        <v>Software &amp; Services</v>
      </c>
      <c r="AN31" s="6" t="str">
        <f>Fuente!AJ31</f>
        <v>Good</v>
      </c>
      <c r="AO31" s="6" t="str">
        <f>Fuente!AK31</f>
        <v>Medium</v>
      </c>
      <c r="AP31" s="6" t="str">
        <f>Fuente!AL31</f>
        <v>Switching Costs</v>
      </c>
      <c r="AQ31" s="6" t="str">
        <f>Fuente!AM31</f>
        <v>Network Effects</v>
      </c>
      <c r="AR31" s="6">
        <f>Fuente!AN31</f>
        <v>0</v>
      </c>
      <c r="AS31" s="6" t="str">
        <f>Fuente!AO31</f>
        <v>Wide</v>
      </c>
      <c r="AT31" s="6" t="str">
        <f>Fuente!AP31</f>
        <v>Static</v>
      </c>
      <c r="AU31" s="6" t="str">
        <f>Fuente!AQ31</f>
        <v>Fast</v>
      </c>
      <c r="AV31" s="6">
        <f>Fuente!AR31</f>
        <v>6</v>
      </c>
      <c r="AW31" s="6">
        <f>Fuente!AS31</f>
        <v>50</v>
      </c>
      <c r="AX31" s="6">
        <f>Fuente!AT31</f>
        <v>370</v>
      </c>
      <c r="AY31" s="6">
        <f>Fuente!AU31</f>
        <v>500</v>
      </c>
      <c r="AZ31" s="6" t="str">
        <f>Fuente!AV31</f>
        <v>Strategical</v>
      </c>
      <c r="BA31" s="6">
        <f>Fuente!AW31</f>
        <v>284.61538461538458</v>
      </c>
      <c r="BB31" s="6">
        <f>Fuente!AX31</f>
        <v>246.66666666666666</v>
      </c>
      <c r="BC31" s="6">
        <f>Fuente!AY31</f>
        <v>500</v>
      </c>
      <c r="BD31" s="6">
        <f>Fuente!AZ31</f>
        <v>2</v>
      </c>
      <c r="BE31" s="7" t="str">
        <f>Fuente!BA31</f>
        <v>Estimamos alrededor de 9B en ventas para 2025 con un margen neto del 11-13% y FCF conversion del 100%. Valorando a x20-24 por calidad y sobre todo por crecimiento, y sumando 1B de caja neta: 21-29B (370-500 USD/share).</v>
      </c>
      <c r="BF31" s="8">
        <f>Fuente!BB31</f>
        <v>0</v>
      </c>
      <c r="BG31" s="8">
        <f>Fuente!BC31</f>
        <v>0</v>
      </c>
      <c r="BH31" s="10">
        <f>Fuente!BD31</f>
        <v>44803</v>
      </c>
      <c r="BI31" s="15">
        <f>Fuente!BE31</f>
        <v>19</v>
      </c>
    </row>
    <row r="32" spans="1:61" ht="16.5" customHeight="1" x14ac:dyDescent="0.3">
      <c r="A32" t="str">
        <f>Fuente!A32</f>
        <v>META US Equity</v>
      </c>
      <c r="B32" s="2" t="str">
        <f>Fuente!B32</f>
        <v>Meta Platforms Inc</v>
      </c>
      <c r="C32" s="3">
        <f>Fuente!C32</f>
        <v>0.42317237566226967</v>
      </c>
      <c r="D32" s="3">
        <f>Fuente!D32</f>
        <v>0.46928145139227667</v>
      </c>
      <c r="E32" s="3">
        <f>Fuente!E32</f>
        <v>0.72463863853118593</v>
      </c>
      <c r="F32" s="3">
        <f>Fuente!F32</f>
        <v>0.4486003762319552</v>
      </c>
      <c r="G32" s="3">
        <f>_xll.BDP(A32,$G$1)/100</f>
        <v>0.26326960409896744</v>
      </c>
      <c r="H32" s="3">
        <f t="shared" si="0"/>
        <v>0.72463863853118593</v>
      </c>
      <c r="I32" s="3">
        <f t="shared" si="1"/>
        <v>0.72463863853118593</v>
      </c>
      <c r="J32" s="3">
        <f t="shared" si="2"/>
        <v>0.72463863853118593</v>
      </c>
      <c r="K32" s="3">
        <f>Fuente!G30</f>
        <v>0.20472174204279953</v>
      </c>
      <c r="L32" s="3">
        <f>Fuente!H30</f>
        <v>0</v>
      </c>
      <c r="M32" s="16">
        <f>Fuente!I30</f>
        <v>1.6578132734927382</v>
      </c>
      <c r="N32" s="3">
        <f>Fuente!J30</f>
        <v>0.15424272251901217</v>
      </c>
      <c r="O32" s="3">
        <f>Fuente!K30</f>
        <v>0.12383364238337458</v>
      </c>
      <c r="P32" s="3">
        <f>Fuente!L30</f>
        <v>0.13371268393714961</v>
      </c>
      <c r="Q32" s="4">
        <f>Fuente!M30</f>
        <v>8.4865288222707502E-2</v>
      </c>
      <c r="R32" s="5">
        <f>Fuente!N30</f>
        <v>0.31881804671055725</v>
      </c>
      <c r="S32" s="4">
        <f>Fuente!O30</f>
        <v>0</v>
      </c>
      <c r="T32" s="16">
        <f>Fuente!P30</f>
        <v>2.6425133563161376</v>
      </c>
      <c r="U32" s="6">
        <f>Fuente!Q32</f>
        <v>2</v>
      </c>
      <c r="V32" s="6">
        <f>Fuente!R32</f>
        <v>2</v>
      </c>
      <c r="W32" s="6">
        <f>Fuente!S32</f>
        <v>3</v>
      </c>
      <c r="X32" s="6">
        <f>Fuente!T32</f>
        <v>1</v>
      </c>
      <c r="Y32" s="6">
        <f>Fuente!U32</f>
        <v>1</v>
      </c>
      <c r="Z32" s="6">
        <f>Fuente!V32</f>
        <v>3</v>
      </c>
      <c r="AA32" s="6">
        <f>Fuente!W32</f>
        <v>2</v>
      </c>
      <c r="AB32" s="6">
        <f>Fuente!X32</f>
        <v>3</v>
      </c>
      <c r="AC32" s="6">
        <f>Fuente!Y32</f>
        <v>3</v>
      </c>
      <c r="AD32" s="6">
        <f>Fuente!Z32</f>
        <v>3</v>
      </c>
      <c r="AE32" s="6">
        <f>Fuente!AA32</f>
        <v>3</v>
      </c>
      <c r="AF32" s="6">
        <f>Fuente!AB32</f>
        <v>2</v>
      </c>
      <c r="AG32" s="6">
        <f>Fuente!AC32</f>
        <v>3</v>
      </c>
      <c r="AH32" s="6" t="str">
        <f>Fuente!AD32</f>
        <v>Fast Grower</v>
      </c>
      <c r="AI32" s="6" t="str">
        <f>Fuente!AE32</f>
        <v>Excellent</v>
      </c>
      <c r="AJ32" s="6" t="str">
        <f>Fuente!AF32</f>
        <v>UNITED STATES</v>
      </c>
      <c r="AK32" s="6" t="str">
        <f>Fuente!AG32</f>
        <v>Communication Services</v>
      </c>
      <c r="AL32" s="6" t="str">
        <f>Fuente!AH32</f>
        <v>Interactive Media &amp; Services</v>
      </c>
      <c r="AM32" s="6" t="str">
        <f>Fuente!AI32</f>
        <v>Media &amp; Entertainment</v>
      </c>
      <c r="AN32" s="6" t="str">
        <f>Fuente!AJ32</f>
        <v>Strongest</v>
      </c>
      <c r="AO32" s="6" t="str">
        <f>Fuente!AK32</f>
        <v>Low</v>
      </c>
      <c r="AP32" s="6" t="str">
        <f>Fuente!AL32</f>
        <v>Network Effects</v>
      </c>
      <c r="AQ32" s="6" t="str">
        <f>Fuente!AM32</f>
        <v>Economies of Scale</v>
      </c>
      <c r="AR32" s="6">
        <f>Fuente!AN32</f>
        <v>0</v>
      </c>
      <c r="AS32" s="6" t="str">
        <f>Fuente!AO32</f>
        <v>Wide</v>
      </c>
      <c r="AT32" s="6" t="str">
        <f>Fuente!AP32</f>
        <v>Static</v>
      </c>
      <c r="AU32" s="6" t="str">
        <f>Fuente!AQ32</f>
        <v>Fast</v>
      </c>
      <c r="AV32" s="6">
        <f>Fuente!AR32</f>
        <v>7.5</v>
      </c>
      <c r="AW32" s="6">
        <f>Fuente!AS32</f>
        <v>25</v>
      </c>
      <c r="AX32" s="6">
        <f>Fuente!AT32</f>
        <v>320</v>
      </c>
      <c r="AY32" s="6">
        <f>Fuente!AU32</f>
        <v>370</v>
      </c>
      <c r="AZ32" s="6" t="str">
        <f>Fuente!AV32</f>
        <v>Strategical</v>
      </c>
      <c r="BA32" s="6">
        <f>Fuente!AW32</f>
        <v>246.15384615384613</v>
      </c>
      <c r="BB32" s="6">
        <f>Fuente!AX32</f>
        <v>213.33333333333334</v>
      </c>
      <c r="BC32" s="6">
        <f>Fuente!AY32</f>
        <v>370</v>
      </c>
      <c r="BD32" s="6">
        <f>Fuente!AZ32</f>
        <v>3</v>
      </c>
      <c r="BE32" s="7" t="str">
        <f>Fuente!BA32</f>
        <v>Normalizamos FCF de 37-42B para 2025 y valoramos x22 por calidad, crecimiento y opcionalidades de negocios no monetizados. La estimación del FCF se basa en asumir que es igual al beneficio neto con un margen neto del 25% (manera de normalizar la fortísima inversión en CapEx del metaverso (aún así estamos penalizando de forma conservadora con unos gastos en R&amp;D muy altos). Sumando caja neta de 30B, llegamos a una valoración de 850B-1T (320-370 USD/acción).</v>
      </c>
      <c r="BF32" s="8">
        <f>Fuente!BB32</f>
        <v>0</v>
      </c>
      <c r="BG32" s="8">
        <f>Fuente!BC32</f>
        <v>0</v>
      </c>
      <c r="BH32" s="10">
        <f>Fuente!BD32</f>
        <v>44804</v>
      </c>
      <c r="BI32" s="15">
        <f>Fuente!BE32</f>
        <v>17</v>
      </c>
    </row>
    <row r="33" spans="1:61" ht="16.5" customHeight="1" x14ac:dyDescent="0.3">
      <c r="A33" t="str">
        <f>Fuente!A33</f>
        <v>FCC SM Equity</v>
      </c>
      <c r="B33" s="2" t="str">
        <f>Fuente!B33</f>
        <v>Fomento de Construcciones y Contratas SA</v>
      </c>
      <c r="C33" s="3">
        <f>Fuente!C33</f>
        <v>-6.0409965956796784E-2</v>
      </c>
      <c r="D33" s="3">
        <f>Fuente!D33</f>
        <v>0.13231527176030236</v>
      </c>
      <c r="E33" s="3">
        <f>Fuente!E33</f>
        <v>8.745620434579239E-2</v>
      </c>
      <c r="F33" s="3">
        <f>Fuente!F33</f>
        <v>6.8341875603535621E-2</v>
      </c>
      <c r="G33" s="3">
        <f>_xll.BDP(A33,$G$1)/100</f>
        <v>0.15594345797250361</v>
      </c>
      <c r="H33" s="3">
        <f t="shared" si="0"/>
        <v>8.745620434579239E-2</v>
      </c>
      <c r="I33" s="3">
        <f t="shared" si="1"/>
        <v>8.745620434579239E-2</v>
      </c>
      <c r="J33" s="3">
        <f t="shared" si="2"/>
        <v>8.745620434579239E-2</v>
      </c>
      <c r="K33" s="3">
        <f>Fuente!G29</f>
        <v>0.25007633111216382</v>
      </c>
      <c r="L33" s="3">
        <f>Fuente!H29</f>
        <v>0</v>
      </c>
      <c r="M33" s="16">
        <f>Fuente!I29</f>
        <v>4.0571646376911348</v>
      </c>
      <c r="N33" s="3">
        <f>Fuente!J29</f>
        <v>9.0719175653686257E-4</v>
      </c>
      <c r="O33" s="3">
        <f>Fuente!K29</f>
        <v>8.1012576793031782E-2</v>
      </c>
      <c r="P33" s="3">
        <f>Fuente!L29</f>
        <v>0.11056111506662844</v>
      </c>
      <c r="Q33" s="4">
        <f>Fuente!M29</f>
        <v>0.10821726876936304</v>
      </c>
      <c r="R33" s="5">
        <f>Fuente!N29</f>
        <v>0.18942490149838939</v>
      </c>
      <c r="S33" s="4">
        <f>Fuente!O29</f>
        <v>0</v>
      </c>
      <c r="T33" s="16">
        <f>Fuente!P29</f>
        <v>2.8769168136789252</v>
      </c>
      <c r="U33" s="6">
        <f>Fuente!Q33</f>
        <v>1</v>
      </c>
      <c r="V33" s="6">
        <f>Fuente!R33</f>
        <v>0</v>
      </c>
      <c r="W33" s="6">
        <f>Fuente!S33</f>
        <v>1</v>
      </c>
      <c r="X33" s="6">
        <f>Fuente!T33</f>
        <v>1</v>
      </c>
      <c r="Y33" s="6">
        <f>Fuente!U33</f>
        <v>2</v>
      </c>
      <c r="Z33" s="6">
        <f>Fuente!V33</f>
        <v>1</v>
      </c>
      <c r="AA33" s="6">
        <f>Fuente!W33</f>
        <v>1</v>
      </c>
      <c r="AB33" s="6">
        <f>Fuente!X33</f>
        <v>1</v>
      </c>
      <c r="AC33" s="6">
        <f>Fuente!Y33</f>
        <v>1</v>
      </c>
      <c r="AD33" s="6">
        <f>Fuente!Z33</f>
        <v>2</v>
      </c>
      <c r="AE33" s="6">
        <f>Fuente!AA33</f>
        <v>2</v>
      </c>
      <c r="AF33" s="6">
        <f>Fuente!AB33</f>
        <v>1</v>
      </c>
      <c r="AG33" s="6">
        <f>Fuente!AC33</f>
        <v>1</v>
      </c>
      <c r="AH33" s="6" t="str">
        <f>Fuente!AD33</f>
        <v>Stalwart</v>
      </c>
      <c r="AI33" s="6" t="str">
        <f>Fuente!AE33</f>
        <v>Good</v>
      </c>
      <c r="AJ33" s="6" t="str">
        <f>Fuente!AF33</f>
        <v>SPAIN</v>
      </c>
      <c r="AK33" s="6" t="str">
        <f>Fuente!AG33</f>
        <v>Industrials</v>
      </c>
      <c r="AL33" s="6" t="str">
        <f>Fuente!AH33</f>
        <v>Construction &amp; Engineering</v>
      </c>
      <c r="AM33" s="6" t="str">
        <f>Fuente!AI33</f>
        <v>Capital Goods</v>
      </c>
      <c r="AN33" s="6" t="str">
        <f>Fuente!AJ33</f>
        <v>Good</v>
      </c>
      <c r="AO33" s="6" t="str">
        <f>Fuente!AK33</f>
        <v>Low</v>
      </c>
      <c r="AP33" s="6" t="str">
        <f>Fuente!AL33</f>
        <v>Unique Assets</v>
      </c>
      <c r="AQ33" s="6">
        <f>Fuente!AM33</f>
        <v>0</v>
      </c>
      <c r="AR33" s="6">
        <f>Fuente!AN33</f>
        <v>0</v>
      </c>
      <c r="AS33" s="6" t="str">
        <f>Fuente!AO33</f>
        <v>Narrow</v>
      </c>
      <c r="AT33" s="6" t="str">
        <f>Fuente!AP33</f>
        <v>Static</v>
      </c>
      <c r="AU33" s="6" t="str">
        <f>Fuente!AQ33</f>
        <v>No</v>
      </c>
      <c r="AV33" s="6">
        <f>Fuente!AR33</f>
        <v>0.8</v>
      </c>
      <c r="AW33" s="6">
        <f>Fuente!AS33</f>
        <v>15</v>
      </c>
      <c r="AX33" s="6">
        <f>Fuente!AT33</f>
        <v>12</v>
      </c>
      <c r="AY33" s="6">
        <f>Fuente!AU33</f>
        <v>15</v>
      </c>
      <c r="AZ33" s="6" t="str">
        <f>Fuente!AV33</f>
        <v>Tactical</v>
      </c>
      <c r="BA33" s="6">
        <f>Fuente!AW33</f>
        <v>6</v>
      </c>
      <c r="BB33" s="6">
        <f>Fuente!AX33</f>
        <v>4</v>
      </c>
      <c r="BC33" s="6">
        <f>Fuente!AY33</f>
        <v>12</v>
      </c>
      <c r="BD33" s="6">
        <f>Fuente!AZ33</f>
        <v>3</v>
      </c>
      <c r="BE33" s="7" t="str">
        <f>Fuente!BA33</f>
        <v>Beneficio normalizado en 400 millones (7B ventas con net margin 5,5% x13-15 nos da una valoración de 5.2-6 B, que se corresponde con 12-15 euros por acción.</v>
      </c>
      <c r="BF33" s="8">
        <f>Fuente!BB33</f>
        <v>0</v>
      </c>
      <c r="BG33" s="8">
        <f>Fuente!BC33</f>
        <v>0</v>
      </c>
      <c r="BH33" s="10">
        <f>Fuente!BD33</f>
        <v>44496</v>
      </c>
      <c r="BI33" s="15">
        <f>Fuente!BE33</f>
        <v>0</v>
      </c>
    </row>
    <row r="34" spans="1:61" ht="16.5" customHeight="1" x14ac:dyDescent="0.3">
      <c r="A34" t="str">
        <f>Fuente!A34</f>
        <v>FER SM Equity</v>
      </c>
      <c r="B34" s="2" t="str">
        <f>Fuente!B34</f>
        <v>Ferrovial SA</v>
      </c>
      <c r="C34" s="3">
        <f>Fuente!C34</f>
        <v>1.0146522562522083E-2</v>
      </c>
      <c r="D34" s="3">
        <f>Fuente!D34</f>
        <v>8.4037637685158387E-2</v>
      </c>
      <c r="E34" s="3">
        <f>Fuente!E34</f>
        <v>5.3587647593097185E-2</v>
      </c>
      <c r="F34" s="3">
        <f>Fuente!F34</f>
        <v>4.6568464296242756E-2</v>
      </c>
      <c r="G34" s="3">
        <f>_xll.BDP(A34,$G$1)/100</f>
        <v>3.3618122184229516E-3</v>
      </c>
      <c r="H34" s="3">
        <f t="shared" ref="H34:H65" si="3">IF(AND(E34&lt;0,F34&gt;0),F34,E34)</f>
        <v>5.3587647593097185E-2</v>
      </c>
      <c r="I34" s="3">
        <f t="shared" ref="I34:I65" si="4">IF(H34&lt;0,G34,H34)</f>
        <v>5.3587647593097185E-2</v>
      </c>
      <c r="J34" s="3">
        <f t="shared" ref="J34:J65" si="5">IF(I34&gt;1.5,F34,I34)</f>
        <v>5.3587647593097185E-2</v>
      </c>
      <c r="K34" s="3">
        <f>Fuente!G31</f>
        <v>-0.40295573125355177</v>
      </c>
      <c r="L34" s="3">
        <f>Fuente!H31</f>
        <v>0</v>
      </c>
      <c r="M34" s="16">
        <f>Fuente!I31</f>
        <v>-1.9642031335579193</v>
      </c>
      <c r="N34" s="3">
        <f>Fuente!J31</f>
        <v>0.41311340044926093</v>
      </c>
      <c r="O34" s="3">
        <f>Fuente!K31</f>
        <v>0.18844913872379557</v>
      </c>
      <c r="P34" s="3">
        <f>Fuente!L31</f>
        <v>0.73606046087425947</v>
      </c>
      <c r="Q34" s="4">
        <f>Fuente!M31</f>
        <v>0.43285236383958026</v>
      </c>
      <c r="R34" s="5">
        <f>Fuente!N31</f>
        <v>-0.40349720501626735</v>
      </c>
      <c r="S34" s="4">
        <f>Fuente!O31</f>
        <v>0</v>
      </c>
      <c r="T34" s="16">
        <f>Fuente!P31</f>
        <v>-1.7049344906024835</v>
      </c>
      <c r="U34" s="6">
        <f>Fuente!Q34</f>
        <v>1</v>
      </c>
      <c r="V34" s="6">
        <f>Fuente!R34</f>
        <v>1</v>
      </c>
      <c r="W34" s="6">
        <f>Fuente!S34</f>
        <v>2</v>
      </c>
      <c r="X34" s="6">
        <f>Fuente!T34</f>
        <v>1</v>
      </c>
      <c r="Y34" s="6">
        <f>Fuente!U34</f>
        <v>1</v>
      </c>
      <c r="Z34" s="6">
        <f>Fuente!V34</f>
        <v>0</v>
      </c>
      <c r="AA34" s="6">
        <f>Fuente!W34</f>
        <v>1</v>
      </c>
      <c r="AB34" s="6">
        <f>Fuente!X34</f>
        <v>1</v>
      </c>
      <c r="AC34" s="6">
        <f>Fuente!Y34</f>
        <v>1</v>
      </c>
      <c r="AD34" s="6">
        <f>Fuente!Z34</f>
        <v>2</v>
      </c>
      <c r="AE34" s="6">
        <f>Fuente!AA34</f>
        <v>3</v>
      </c>
      <c r="AF34" s="6">
        <f>Fuente!AB34</f>
        <v>2</v>
      </c>
      <c r="AG34" s="6">
        <f>Fuente!AC34</f>
        <v>3</v>
      </c>
      <c r="AH34" s="6" t="str">
        <f>Fuente!AD34</f>
        <v>Stalwart</v>
      </c>
      <c r="AI34" s="6" t="str">
        <f>Fuente!AE34</f>
        <v>Regular</v>
      </c>
      <c r="AJ34" s="6" t="str">
        <f>Fuente!AF34</f>
        <v>SPAIN</v>
      </c>
      <c r="AK34" s="6" t="str">
        <f>Fuente!AG34</f>
        <v>Industrials</v>
      </c>
      <c r="AL34" s="6" t="str">
        <f>Fuente!AH34</f>
        <v>Construction &amp; Engineering</v>
      </c>
      <c r="AM34" s="6" t="str">
        <f>Fuente!AI34</f>
        <v>Capital Goods</v>
      </c>
      <c r="AN34" s="6" t="str">
        <f>Fuente!AJ34</f>
        <v>Regular</v>
      </c>
      <c r="AO34" s="6" t="str">
        <f>Fuente!AK34</f>
        <v>Low</v>
      </c>
      <c r="AP34" s="6" t="str">
        <f>Fuente!AL34</f>
        <v>Unique Assets</v>
      </c>
      <c r="AQ34" s="6" t="str">
        <f>Fuente!AM34</f>
        <v>Intangible Assets/Licences</v>
      </c>
      <c r="AR34" s="6">
        <f>Fuente!AN34</f>
        <v>0</v>
      </c>
      <c r="AS34" s="6" t="str">
        <f>Fuente!AO34</f>
        <v>Narrow</v>
      </c>
      <c r="AT34" s="6" t="str">
        <f>Fuente!AP34</f>
        <v>Static</v>
      </c>
      <c r="AU34" s="6" t="str">
        <f>Fuente!AQ34</f>
        <v>Slow</v>
      </c>
      <c r="AV34" s="6">
        <f>Fuente!AR34</f>
        <v>0.55000000000000004</v>
      </c>
      <c r="AW34" s="6">
        <f>Fuente!AS34</f>
        <v>20</v>
      </c>
      <c r="AX34" s="6">
        <f>Fuente!AT34</f>
        <v>15</v>
      </c>
      <c r="AY34" s="6">
        <f>Fuente!AU34</f>
        <v>25</v>
      </c>
      <c r="AZ34" s="6" t="str">
        <f>Fuente!AV34</f>
        <v>Tactical</v>
      </c>
      <c r="BA34" s="6">
        <f>Fuente!AW34</f>
        <v>7.5</v>
      </c>
      <c r="BB34" s="6">
        <f>Fuente!AX34</f>
        <v>5</v>
      </c>
      <c r="BC34" s="6">
        <f>Fuente!AY34</f>
        <v>15</v>
      </c>
      <c r="BD34" s="6">
        <f>Fuente!AZ34</f>
        <v>3</v>
      </c>
      <c r="BE34" s="7" t="str">
        <f>Fuente!BA34</f>
        <v>Empresa constructora de infraestructuras que debido al descenso del gasto publico en el sector ha pasado a desarrollar infraestructuras. En 2018 saca de balance el negocio de servicios y lo pone a la venta. Debido a eso ahora "solo" se dedica a la construcción de infra y su explotación, siendo este último el centro de sus ingresos. La autopista de canada es su gran Activo destacano tambien las de Texas y el 25% de Hethrow. Debido al bajo margen (menor por la venta de servicios) y los bajos ROCEs valoramos con un PER estandar sobre ventas de 15</v>
      </c>
      <c r="BF34" s="8">
        <f>Fuente!BB34</f>
        <v>0</v>
      </c>
      <c r="BG34" s="8">
        <f>Fuente!BC34</f>
        <v>0</v>
      </c>
      <c r="BH34" s="10">
        <f>Fuente!BD34</f>
        <v>44526</v>
      </c>
      <c r="BI34" s="15">
        <f>Fuente!BE34</f>
        <v>0</v>
      </c>
    </row>
    <row r="35" spans="1:61" ht="16.5" customHeight="1" x14ac:dyDescent="0.3">
      <c r="A35" t="str">
        <f>Fuente!A35</f>
        <v>FISV US Equity</v>
      </c>
      <c r="B35" s="2" t="str">
        <f>Fuente!B35</f>
        <v>Fiserv Inc</v>
      </c>
      <c r="C35" s="3">
        <f>Fuente!C35</f>
        <v>0.17548064676620237</v>
      </c>
      <c r="D35" s="3">
        <f>Fuente!D35</f>
        <v>0.35803210131027174</v>
      </c>
      <c r="E35" s="3">
        <f>Fuente!E35</f>
        <v>0.26457357645293805</v>
      </c>
      <c r="F35" s="3">
        <f>Fuente!F35</f>
        <v>8.2747604482631729E-2</v>
      </c>
      <c r="G35" s="3">
        <f>_xll.BDP(A35,$G$1)/100</f>
        <v>0.19638463253104688</v>
      </c>
      <c r="H35" s="3">
        <f t="shared" si="3"/>
        <v>0.26457357645293805</v>
      </c>
      <c r="I35" s="3">
        <f t="shared" si="4"/>
        <v>0.26457357645293805</v>
      </c>
      <c r="J35" s="3">
        <f t="shared" si="5"/>
        <v>0.26457357645293805</v>
      </c>
      <c r="K35" s="3">
        <f>Fuente!G33</f>
        <v>0.38108111033797493</v>
      </c>
      <c r="L35" s="3">
        <f>Fuente!H33</f>
        <v>4.0696759841708487E-2</v>
      </c>
      <c r="M35" s="16">
        <f>Fuente!I33</f>
        <v>5.8362460323952545</v>
      </c>
      <c r="N35" s="3">
        <f>Fuente!J33</f>
        <v>-1.883423347547275E-2</v>
      </c>
      <c r="O35" s="3">
        <f>Fuente!K33</f>
        <v>0.17128500494395685</v>
      </c>
      <c r="P35" s="3">
        <f>Fuente!L33</f>
        <v>0.10956283100271666</v>
      </c>
      <c r="Q35" s="4">
        <f>Fuente!M33</f>
        <v>9.1686172007127878E-2</v>
      </c>
      <c r="R35" s="5">
        <f>Fuente!N33</f>
        <v>0.27589059374494562</v>
      </c>
      <c r="S35" s="4">
        <f>Fuente!O33</f>
        <v>3.266077357489508E-2</v>
      </c>
      <c r="T35" s="16">
        <f>Fuente!P33</f>
        <v>3.0936586596029305</v>
      </c>
      <c r="U35" s="6">
        <f>Fuente!Q35</f>
        <v>3</v>
      </c>
      <c r="V35" s="6">
        <f>Fuente!R35</f>
        <v>1</v>
      </c>
      <c r="W35" s="6">
        <f>Fuente!S35</f>
        <v>3</v>
      </c>
      <c r="X35" s="6">
        <f>Fuente!T35</f>
        <v>2</v>
      </c>
      <c r="Y35" s="6">
        <f>Fuente!U35</f>
        <v>1</v>
      </c>
      <c r="Z35" s="6">
        <f>Fuente!V35</f>
        <v>2</v>
      </c>
      <c r="AA35" s="6">
        <f>Fuente!W35</f>
        <v>2</v>
      </c>
      <c r="AB35" s="6">
        <f>Fuente!X35</f>
        <v>3</v>
      </c>
      <c r="AC35" s="6">
        <f>Fuente!Y35</f>
        <v>1</v>
      </c>
      <c r="AD35" s="6">
        <f>Fuente!Z35</f>
        <v>2</v>
      </c>
      <c r="AE35" s="6">
        <f>Fuente!AA35</f>
        <v>2</v>
      </c>
      <c r="AF35" s="6">
        <f>Fuente!AB35</f>
        <v>2</v>
      </c>
      <c r="AG35" s="6">
        <f>Fuente!AC35</f>
        <v>1</v>
      </c>
      <c r="AH35" s="6" t="str">
        <f>Fuente!AD35</f>
        <v>Stalwart</v>
      </c>
      <c r="AI35" s="6" t="str">
        <f>Fuente!AE35</f>
        <v>Excellent</v>
      </c>
      <c r="AJ35" s="6" t="str">
        <f>Fuente!AF35</f>
        <v>UNITED STATES</v>
      </c>
      <c r="AK35" s="6" t="str">
        <f>Fuente!AG35</f>
        <v>Information Technology</v>
      </c>
      <c r="AL35" s="6" t="str">
        <f>Fuente!AH35</f>
        <v>IT Services</v>
      </c>
      <c r="AM35" s="6" t="str">
        <f>Fuente!AI35</f>
        <v>Software &amp; Services</v>
      </c>
      <c r="AN35" s="6" t="str">
        <f>Fuente!AJ35</f>
        <v>Strongest</v>
      </c>
      <c r="AO35" s="6" t="str">
        <f>Fuente!AK35</f>
        <v>Low</v>
      </c>
      <c r="AP35" s="6" t="str">
        <f>Fuente!AL35</f>
        <v>Switching Costs</v>
      </c>
      <c r="AQ35" s="6" t="str">
        <f>Fuente!AM35</f>
        <v>Network Effects</v>
      </c>
      <c r="AR35" s="6" t="str">
        <f>Fuente!AN35</f>
        <v>Processes</v>
      </c>
      <c r="AS35" s="6" t="str">
        <f>Fuente!AO35</f>
        <v>Wide</v>
      </c>
      <c r="AT35" s="6" t="str">
        <f>Fuente!AP35</f>
        <v>Static</v>
      </c>
      <c r="AU35" s="6" t="str">
        <f>Fuente!AQ35</f>
        <v>Slow</v>
      </c>
      <c r="AV35" s="6">
        <f>Fuente!AR35</f>
        <v>5</v>
      </c>
      <c r="AW35" s="6">
        <f>Fuente!AS35</f>
        <v>20</v>
      </c>
      <c r="AX35" s="6">
        <f>Fuente!AT35</f>
        <v>110</v>
      </c>
      <c r="AY35" s="6">
        <f>Fuente!AU35</f>
        <v>130</v>
      </c>
      <c r="AZ35" s="6" t="str">
        <f>Fuente!AV35</f>
        <v>Strategical</v>
      </c>
      <c r="BA35" s="6">
        <f>Fuente!AW35</f>
        <v>84.615384615384613</v>
      </c>
      <c r="BB35" s="6">
        <f>Fuente!AX35</f>
        <v>73.333333333333329</v>
      </c>
      <c r="BC35" s="6">
        <f>Fuente!AY35</f>
        <v>130</v>
      </c>
      <c r="BD35" s="6">
        <f>Fuente!AZ35</f>
        <v>1</v>
      </c>
      <c r="BE35" s="7" t="str">
        <f>Fuente!BA35</f>
        <v>Nuestras estimaciones para 2023 es que la compañía consiga ventas 17-18B, margen neto 25%, FCF conversion 100% y valoramos a x20 FCF por calidad y tras penalizar por deuda 7B aprox llegamos a una valoración de 75-85B (110-130 USD/share).</v>
      </c>
      <c r="BF35" s="8">
        <f>Fuente!BB35</f>
        <v>0</v>
      </c>
      <c r="BG35" s="8">
        <f>Fuente!BC35</f>
        <v>0</v>
      </c>
      <c r="BH35" s="10">
        <f>Fuente!BD35</f>
        <v>44620</v>
      </c>
      <c r="BI35" s="15">
        <f>Fuente!BE35</f>
        <v>7</v>
      </c>
    </row>
    <row r="36" spans="1:61" ht="16.5" customHeight="1" x14ac:dyDescent="0.3">
      <c r="A36" t="str">
        <f>Fuente!A36</f>
        <v>FRE GY Equity</v>
      </c>
      <c r="B36" s="2" t="str">
        <f>Fuente!B36</f>
        <v>Fresenius SE &amp; Co KGaA</v>
      </c>
      <c r="C36" s="3">
        <f>Fuente!C36</f>
        <v>7.8171715171072187E-2</v>
      </c>
      <c r="D36" s="3">
        <f>Fuente!D36</f>
        <v>0.18703452728623715</v>
      </c>
      <c r="E36" s="3">
        <f>Fuente!E36</f>
        <v>0.21661575356309781</v>
      </c>
      <c r="F36" s="3">
        <f>Fuente!F36</f>
        <v>0.10369624682266551</v>
      </c>
      <c r="G36" s="3">
        <f>_xll.BDP(A36,$G$1)/100</f>
        <v>0.11894053274770158</v>
      </c>
      <c r="H36" s="3">
        <f t="shared" si="3"/>
        <v>0.21661575356309781</v>
      </c>
      <c r="I36" s="3">
        <f t="shared" si="4"/>
        <v>0.21661575356309781</v>
      </c>
      <c r="J36" s="3">
        <f t="shared" si="5"/>
        <v>0.21661575356309781</v>
      </c>
      <c r="K36" s="3">
        <f>Fuente!G34</f>
        <v>0.21600121491511098</v>
      </c>
      <c r="L36" s="3">
        <f>Fuente!H34</f>
        <v>0</v>
      </c>
      <c r="M36" s="16">
        <f>Fuente!I34</f>
        <v>11.295153860319292</v>
      </c>
      <c r="N36" s="3">
        <f>Fuente!J34</f>
        <v>4.7406673273868494E-2</v>
      </c>
      <c r="O36" s="3">
        <f>Fuente!K34</f>
        <v>7.4120801135467596E-2</v>
      </c>
      <c r="P36" s="3">
        <f>Fuente!L34</f>
        <v>3.9181791990780757E-2</v>
      </c>
      <c r="Q36" s="4">
        <f>Fuente!M34</f>
        <v>3.8041958041958042E-2</v>
      </c>
      <c r="R36" s="5">
        <f>Fuente!N34</f>
        <v>0.14498254799301918</v>
      </c>
      <c r="S36" s="4">
        <f>Fuente!O34</f>
        <v>0</v>
      </c>
      <c r="T36" s="16">
        <f>Fuente!P34</f>
        <v>7.0702127659574465</v>
      </c>
      <c r="U36" s="6">
        <f>Fuente!Q36</f>
        <v>2</v>
      </c>
      <c r="V36" s="6">
        <f>Fuente!R36</f>
        <v>1</v>
      </c>
      <c r="W36" s="6">
        <f>Fuente!S36</f>
        <v>1</v>
      </c>
      <c r="X36" s="6">
        <f>Fuente!T36</f>
        <v>2</v>
      </c>
      <c r="Y36" s="6">
        <f>Fuente!U36</f>
        <v>1</v>
      </c>
      <c r="Z36" s="6">
        <f>Fuente!V36</f>
        <v>1</v>
      </c>
      <c r="AA36" s="6">
        <f>Fuente!W36</f>
        <v>2</v>
      </c>
      <c r="AB36" s="6">
        <f>Fuente!X36</f>
        <v>1</v>
      </c>
      <c r="AC36" s="6">
        <f>Fuente!Y36</f>
        <v>0</v>
      </c>
      <c r="AD36" s="6">
        <f>Fuente!Z36</f>
        <v>1</v>
      </c>
      <c r="AE36" s="6">
        <f>Fuente!AA36</f>
        <v>2</v>
      </c>
      <c r="AF36" s="6">
        <f>Fuente!AB36</f>
        <v>2</v>
      </c>
      <c r="AG36" s="6">
        <f>Fuente!AC36</f>
        <v>1</v>
      </c>
      <c r="AH36" s="6" t="str">
        <f>Fuente!AD36</f>
        <v>Stalwart</v>
      </c>
      <c r="AI36" s="6" t="str">
        <f>Fuente!AE36</f>
        <v>Good</v>
      </c>
      <c r="AJ36" s="6" t="str">
        <f>Fuente!AF36</f>
        <v>GERMANY</v>
      </c>
      <c r="AK36" s="6" t="str">
        <f>Fuente!AG36</f>
        <v>Health Care</v>
      </c>
      <c r="AL36" s="6" t="str">
        <f>Fuente!AH36</f>
        <v>Health Care Providers &amp; Servic</v>
      </c>
      <c r="AM36" s="6" t="str">
        <f>Fuente!AI36</f>
        <v>Health Care Equipment &amp; Servic</v>
      </c>
      <c r="AN36" s="6" t="str">
        <f>Fuente!AJ36</f>
        <v>Good</v>
      </c>
      <c r="AO36" s="6" t="str">
        <f>Fuente!AK36</f>
        <v>Medium</v>
      </c>
      <c r="AP36" s="6" t="str">
        <f>Fuente!AL36</f>
        <v>Network Effects</v>
      </c>
      <c r="AQ36" s="6">
        <f>Fuente!AM36</f>
        <v>0</v>
      </c>
      <c r="AR36" s="6">
        <f>Fuente!AN36</f>
        <v>0</v>
      </c>
      <c r="AS36" s="6" t="str">
        <f>Fuente!AO36</f>
        <v>Narrow</v>
      </c>
      <c r="AT36" s="6" t="str">
        <f>Fuente!AP36</f>
        <v>Static</v>
      </c>
      <c r="AU36" s="6" t="str">
        <f>Fuente!AQ36</f>
        <v>Yes</v>
      </c>
      <c r="AV36" s="6">
        <f>Fuente!AR36</f>
        <v>0.7</v>
      </c>
      <c r="AW36" s="6">
        <f>Fuente!AS36</f>
        <v>15</v>
      </c>
      <c r="AX36" s="6">
        <f>Fuente!AT36</f>
        <v>40</v>
      </c>
      <c r="AY36" s="6">
        <f>Fuente!AU36</f>
        <v>60</v>
      </c>
      <c r="AZ36" s="6" t="str">
        <f>Fuente!AV36</f>
        <v>Tactical</v>
      </c>
      <c r="BA36" s="6">
        <f>Fuente!AW36</f>
        <v>20</v>
      </c>
      <c r="BB36" s="6">
        <f>Fuente!AX36</f>
        <v>13.333333333333334</v>
      </c>
      <c r="BC36" s="6">
        <f>Fuente!AY36</f>
        <v>40</v>
      </c>
      <c r="BD36" s="6">
        <f>Fuente!AZ36</f>
        <v>2</v>
      </c>
      <c r="BE36" s="7" t="str">
        <f>Fuente!BA36</f>
        <v>Valoramos por PER por la volatilidad en FCF y dependencia de devolución de deuda. Normalizamos 2-2.5B de beneficios para 2024 y valoramos a PER 15: 30-40B. Penalizando 7B por deuda excesiva (1x EBITDA) llegamos a 23-33B (40-60 EUR/acción).</v>
      </c>
      <c r="BF36" s="8" t="str">
        <f>Fuente!BB36</f>
        <v>No debt reduction</v>
      </c>
      <c r="BG36" s="8">
        <f>Fuente!BC36</f>
        <v>0</v>
      </c>
      <c r="BH36" s="10">
        <f>Fuente!BD36</f>
        <v>44624</v>
      </c>
      <c r="BI36" s="15">
        <f>Fuente!BE36</f>
        <v>6</v>
      </c>
    </row>
    <row r="37" spans="1:61" ht="16.5" customHeight="1" x14ac:dyDescent="0.3">
      <c r="A37" t="str">
        <f>Fuente!A37</f>
        <v>GALP PL Equity</v>
      </c>
      <c r="B37" s="2" t="str">
        <f>Fuente!B37</f>
        <v>Galp Energia SGPS SA</v>
      </c>
      <c r="C37" s="3">
        <f>Fuente!C37</f>
        <v>-3.0359607195183491E-2</v>
      </c>
      <c r="D37" s="3">
        <f>Fuente!D37</f>
        <v>9.0947460301300992E-2</v>
      </c>
      <c r="E37" s="3">
        <f>Fuente!E37</f>
        <v>8.9187735059792536E-2</v>
      </c>
      <c r="F37" s="3">
        <f>Fuente!F37</f>
        <v>8.7494187775126159E-2</v>
      </c>
      <c r="G37" s="3">
        <f>_xll.BDP(A37,$G$1)/100</f>
        <v>9.4014113783723319E-2</v>
      </c>
      <c r="H37" s="3">
        <f t="shared" si="3"/>
        <v>8.9187735059792536E-2</v>
      </c>
      <c r="I37" s="3">
        <f t="shared" si="4"/>
        <v>8.9187735059792536E-2</v>
      </c>
      <c r="J37" s="3">
        <f t="shared" si="5"/>
        <v>8.9187735059792536E-2</v>
      </c>
      <c r="K37" s="3">
        <f>Fuente!G35</f>
        <v>0.79162231354556922</v>
      </c>
      <c r="L37" s="3">
        <f>Fuente!H35</f>
        <v>2.2850562869432239E-2</v>
      </c>
      <c r="M37" s="16">
        <f>Fuente!I35</f>
        <v>2.7704727976391146</v>
      </c>
      <c r="N37" s="3">
        <f>Fuente!J35</f>
        <v>9.2512792889846596E-2</v>
      </c>
      <c r="O37" s="3">
        <f>Fuente!K35</f>
        <v>0.41322568716874153</v>
      </c>
      <c r="P37" s="3">
        <f>Fuente!L35</f>
        <v>0.20094860710854948</v>
      </c>
      <c r="Q37" s="4">
        <f>Fuente!M35</f>
        <v>6.3045075250993621E-2</v>
      </c>
      <c r="R37" s="5">
        <f>Fuente!N35</f>
        <v>0.53091721920835844</v>
      </c>
      <c r="S37" s="4">
        <f>Fuente!O35</f>
        <v>3.1537271320651677E-2</v>
      </c>
      <c r="T37" s="16">
        <f>Fuente!P35</f>
        <v>3.1527218493661446</v>
      </c>
      <c r="U37" s="6">
        <f>Fuente!Q37</f>
        <v>1</v>
      </c>
      <c r="V37" s="6">
        <f>Fuente!R37</f>
        <v>1</v>
      </c>
      <c r="W37" s="6">
        <f>Fuente!S37</f>
        <v>1</v>
      </c>
      <c r="X37" s="6">
        <f>Fuente!T37</f>
        <v>2</v>
      </c>
      <c r="Y37" s="6">
        <f>Fuente!U37</f>
        <v>2</v>
      </c>
      <c r="Z37" s="6">
        <f>Fuente!V37</f>
        <v>0</v>
      </c>
      <c r="AA37" s="6">
        <f>Fuente!W37</f>
        <v>0</v>
      </c>
      <c r="AB37" s="6">
        <f>Fuente!X37</f>
        <v>1</v>
      </c>
      <c r="AC37" s="6">
        <f>Fuente!Y37</f>
        <v>2</v>
      </c>
      <c r="AD37" s="6">
        <f>Fuente!Z37</f>
        <v>2</v>
      </c>
      <c r="AE37" s="6">
        <f>Fuente!AA37</f>
        <v>1</v>
      </c>
      <c r="AF37" s="6">
        <f>Fuente!AB37</f>
        <v>1</v>
      </c>
      <c r="AG37" s="6">
        <f>Fuente!AC37</f>
        <v>1</v>
      </c>
      <c r="AH37" s="6" t="str">
        <f>Fuente!AD37</f>
        <v>Asset Plays</v>
      </c>
      <c r="AI37" s="6" t="str">
        <f>Fuente!AE37</f>
        <v>Regular</v>
      </c>
      <c r="AJ37" s="6" t="str">
        <f>Fuente!AF37</f>
        <v>PORTUGAL</v>
      </c>
      <c r="AK37" s="6" t="str">
        <f>Fuente!AG37</f>
        <v>Energy</v>
      </c>
      <c r="AL37" s="6" t="str">
        <f>Fuente!AH37</f>
        <v>Oil, Gas &amp; Consumable Fuels</v>
      </c>
      <c r="AM37" s="6" t="str">
        <f>Fuente!AI37</f>
        <v>Energy</v>
      </c>
      <c r="AN37" s="6" t="str">
        <f>Fuente!AJ37</f>
        <v>Weak</v>
      </c>
      <c r="AO37" s="6" t="str">
        <f>Fuente!AK37</f>
        <v>Medium</v>
      </c>
      <c r="AP37" s="6" t="str">
        <f>Fuente!AL37</f>
        <v>Economies of Scale</v>
      </c>
      <c r="AQ37" s="6" t="str">
        <f>Fuente!AM37</f>
        <v>Intangible Assets/Licences</v>
      </c>
      <c r="AR37" s="6">
        <f>Fuente!AN37</f>
        <v>0</v>
      </c>
      <c r="AS37" s="6" t="str">
        <f>Fuente!AO37</f>
        <v>Narrow</v>
      </c>
      <c r="AT37" s="6" t="str">
        <f>Fuente!AP37</f>
        <v>Static</v>
      </c>
      <c r="AU37" s="6" t="str">
        <f>Fuente!AQ37</f>
        <v>Slow</v>
      </c>
      <c r="AV37" s="6">
        <f>Fuente!AR37</f>
        <v>0.72</v>
      </c>
      <c r="AW37" s="6">
        <f>Fuente!AS37</f>
        <v>18</v>
      </c>
      <c r="AX37" s="6">
        <f>Fuente!AT37</f>
        <v>8</v>
      </c>
      <c r="AY37" s="6">
        <f>Fuente!AU37</f>
        <v>12</v>
      </c>
      <c r="AZ37" s="6" t="str">
        <f>Fuente!AV37</f>
        <v>Tactical</v>
      </c>
      <c r="BA37" s="6">
        <f>Fuente!AW37</f>
        <v>4</v>
      </c>
      <c r="BB37" s="6">
        <f>Fuente!AX37</f>
        <v>2.6666666666666665</v>
      </c>
      <c r="BC37" s="6">
        <f>Fuente!AY37</f>
        <v>8</v>
      </c>
      <c r="BD37" s="6">
        <f>Fuente!AZ37</f>
        <v>3</v>
      </c>
      <c r="BE37" s="7" t="str">
        <f>Fuente!BA37</f>
        <v xml:space="preserve">Galp es una empresa portuguesa integrada de petróleo y gas con actividades de exploración y producción, refinado y comercialización y gas y energía. Sus principales activos de exploración y producción se encuentran en Brasil, Mozambique y Angola. Desde  2010, la producción de Galp ha aumentado significativamente y se espera que siga creciendo (principalmente impulsado por el real brasileño). A unas ventas normalizadas de 19,000 con un margen del 4% alcanzamos un net income de 570 el cual convierte a caja un 100% de media a largo plazo. Esto multiplicado por un multiplo de 13 ó 18 nos daría una valoración de 8 o 12 euros. </v>
      </c>
      <c r="BF37" s="8">
        <f>Fuente!BB37</f>
        <v>0</v>
      </c>
      <c r="BG37" s="8">
        <f>Fuente!BC37</f>
        <v>0</v>
      </c>
      <c r="BH37" s="10">
        <f>Fuente!BD37</f>
        <v>44595</v>
      </c>
      <c r="BI37" s="15">
        <f>Fuente!BE37</f>
        <v>0</v>
      </c>
    </row>
    <row r="38" spans="1:61" ht="16.5" customHeight="1" x14ac:dyDescent="0.3">
      <c r="A38" t="str">
        <f>Fuente!A38</f>
        <v>GEST SM Equity</v>
      </c>
      <c r="B38" s="2" t="str">
        <f>Fuente!B38</f>
        <v>Gestamp Automocion SA</v>
      </c>
      <c r="C38" s="3">
        <f ca="1">Fuente!C38</f>
        <v>4.2238579776689926E-2</v>
      </c>
      <c r="D38" s="3">
        <f ca="1">Fuente!D38</f>
        <v>0.10919678688219281</v>
      </c>
      <c r="E38" s="3">
        <f ca="1">Fuente!E38</f>
        <v>0.10066781663550946</v>
      </c>
      <c r="F38" s="3">
        <f ca="1">Fuente!F38</f>
        <v>9.7948241725776194E-2</v>
      </c>
      <c r="G38" s="3">
        <f>_xll.BDP(A38,$G$1)/100</f>
        <v>9.033256816690384E-2</v>
      </c>
      <c r="H38" s="3">
        <f t="shared" ca="1" si="3"/>
        <v>0.10066781663550946</v>
      </c>
      <c r="I38" s="3">
        <f t="shared" ca="1" si="4"/>
        <v>0.10066781663550946</v>
      </c>
      <c r="J38" s="3">
        <f t="shared" ca="1" si="5"/>
        <v>0.10066781663550946</v>
      </c>
      <c r="K38" s="3">
        <f>Fuente!G36</f>
        <v>0.59299189319180168</v>
      </c>
      <c r="L38" s="3">
        <f>Fuente!H36</f>
        <v>3.6237949141020506E-2</v>
      </c>
      <c r="M38" s="16">
        <f>Fuente!I36</f>
        <v>3.047491455462942</v>
      </c>
      <c r="N38" s="3">
        <f>Fuente!J36</f>
        <v>3.4264134299969662E-2</v>
      </c>
      <c r="O38" s="3">
        <f>Fuente!K36</f>
        <v>0.18440831556503198</v>
      </c>
      <c r="P38" s="3">
        <f>Fuente!L36</f>
        <v>7.9211609754280071E-2</v>
      </c>
      <c r="Q38" s="4">
        <f>Fuente!M36</f>
        <v>7.9211609754280071E-2</v>
      </c>
      <c r="R38" s="5">
        <f>Fuente!N36</f>
        <v>0.33894277535365885</v>
      </c>
      <c r="S38" s="4">
        <f>Fuente!O36</f>
        <v>1.8633769103295894E-2</v>
      </c>
      <c r="T38" s="16">
        <f>Fuente!P36</f>
        <v>3.5252204075733489</v>
      </c>
      <c r="U38" s="6">
        <f>Fuente!Q38</f>
        <v>2</v>
      </c>
      <c r="V38" s="6">
        <f>Fuente!R38</f>
        <v>1</v>
      </c>
      <c r="W38" s="6">
        <f>Fuente!S38</f>
        <v>1</v>
      </c>
      <c r="X38" s="6">
        <f>Fuente!T38</f>
        <v>2</v>
      </c>
      <c r="Y38" s="6">
        <f>Fuente!U38</f>
        <v>1</v>
      </c>
      <c r="Z38" s="6">
        <f>Fuente!V38</f>
        <v>1</v>
      </c>
      <c r="AA38" s="6">
        <f>Fuente!W38</f>
        <v>1</v>
      </c>
      <c r="AB38" s="6">
        <f>Fuente!X38</f>
        <v>1</v>
      </c>
      <c r="AC38" s="6">
        <f>Fuente!Y38</f>
        <v>1</v>
      </c>
      <c r="AD38" s="6">
        <f>Fuente!Z38</f>
        <v>1</v>
      </c>
      <c r="AE38" s="6">
        <f>Fuente!AA38</f>
        <v>1</v>
      </c>
      <c r="AF38" s="6">
        <f>Fuente!AB38</f>
        <v>1</v>
      </c>
      <c r="AG38" s="6">
        <f>Fuente!AC38</f>
        <v>2</v>
      </c>
      <c r="AH38" s="6" t="str">
        <f>Fuente!AD38</f>
        <v>Cyclical</v>
      </c>
      <c r="AI38" s="6" t="str">
        <f>Fuente!AE38</f>
        <v>Regular</v>
      </c>
      <c r="AJ38" s="6" t="str">
        <f>Fuente!AF38</f>
        <v>SPAIN</v>
      </c>
      <c r="AK38" s="6" t="str">
        <f>Fuente!AG38</f>
        <v>Consumer Discretionary</v>
      </c>
      <c r="AL38" s="6" t="str">
        <f>Fuente!AH38</f>
        <v>Auto Components</v>
      </c>
      <c r="AM38" s="6" t="str">
        <f>Fuente!AI38</f>
        <v>Automobiles &amp; Components</v>
      </c>
      <c r="AN38" s="6" t="str">
        <f>Fuente!AJ38</f>
        <v>Regular</v>
      </c>
      <c r="AO38" s="6" t="str">
        <f>Fuente!AK38</f>
        <v>Medium</v>
      </c>
      <c r="AP38" s="6" t="str">
        <f>Fuente!AL38</f>
        <v>Switching Costs</v>
      </c>
      <c r="AQ38" s="6" t="str">
        <f>Fuente!AM38</f>
        <v>Location</v>
      </c>
      <c r="AR38" s="6">
        <f>Fuente!AN38</f>
        <v>0</v>
      </c>
      <c r="AS38" s="6" t="str">
        <f>Fuente!AO38</f>
        <v>Narrow</v>
      </c>
      <c r="AT38" s="6" t="str">
        <f>Fuente!AP38</f>
        <v>Static</v>
      </c>
      <c r="AU38" s="6" t="str">
        <f>Fuente!AQ38</f>
        <v>Slow</v>
      </c>
      <c r="AV38" s="6">
        <f>Fuente!AR38</f>
        <v>0.35</v>
      </c>
      <c r="AW38" s="6">
        <f>Fuente!AS38</f>
        <v>13</v>
      </c>
      <c r="AX38" s="6">
        <f>Fuente!AT38</f>
        <v>6</v>
      </c>
      <c r="AY38" s="6">
        <f>Fuente!AU38</f>
        <v>7</v>
      </c>
      <c r="AZ38" s="6" t="str">
        <f>Fuente!AV38</f>
        <v>Tactical</v>
      </c>
      <c r="BA38" s="6">
        <f>Fuente!AW38</f>
        <v>3</v>
      </c>
      <c r="BB38" s="6">
        <f>Fuente!AX38</f>
        <v>2</v>
      </c>
      <c r="BC38" s="6">
        <f>Fuente!AY38</f>
        <v>6</v>
      </c>
      <c r="BD38" s="6">
        <f>Fuente!AZ38</f>
        <v>3</v>
      </c>
      <c r="BE38" s="7" t="str">
        <f>Fuente!BA38</f>
        <v>Compañía cíclica con mucha dependencia de la evolución del sector y de los clientes. Tiene una proposición de valor clave pero sin alto poder de negociación en la cadena de suministro. Intensiva en capital y en fase expansiva orgánica, han alcanzado una posición con bastante deuda. Valoramos a PER 13 por la dificultad para estimar un flujo de caja por los movimientos fuertes de CapEx y WCR. Estimamos unas ventas de 10 B para los años 23-24 con un margen neto en entornos del 3% (EBITDA 11%, EBIT 6%). Por el alto apalancamiento operativo (y financiero) y las fuertes inversiones en CapEx del pasado podríamos estar infraestimando el beneficio normalizado pero alrededor de 300M parece razonable. A un múltiplo de 13 veces tenemos una valoración de unos 4 B, que penalizando en 0.5-1B para la reducción de deuda nos da una valoración de 3.5-4 B, que significan 6-7 euros/acción.</v>
      </c>
      <c r="BF38" s="8">
        <f>Fuente!BB38</f>
        <v>0</v>
      </c>
      <c r="BG38" s="8">
        <f>Fuente!BC38</f>
        <v>0</v>
      </c>
      <c r="BH38" s="10">
        <f ca="1">Fuente!BD38</f>
        <v>44844</v>
      </c>
      <c r="BI38" s="15">
        <f>Fuente!BE38</f>
        <v>0.5</v>
      </c>
    </row>
    <row r="39" spans="1:61" ht="16.5" customHeight="1" x14ac:dyDescent="0.3">
      <c r="A39" t="str">
        <f>Fuente!A39</f>
        <v>GOOGL US Equity</v>
      </c>
      <c r="B39" s="2" t="str">
        <f>Fuente!B39</f>
        <v>Alphabet Inc</v>
      </c>
      <c r="C39" s="3">
        <f>Fuente!C39</f>
        <v>0.21323659331930234</v>
      </c>
      <c r="D39" s="3">
        <f>Fuente!D39</f>
        <v>0.3314151299159776</v>
      </c>
      <c r="E39" s="3">
        <f>Fuente!E39</f>
        <v>0.58356072628738664</v>
      </c>
      <c r="F39" s="3">
        <f>Fuente!F39</f>
        <v>0.44133566084357378</v>
      </c>
      <c r="G39" s="3">
        <f>_xll.BDP(A39,$G$1)/100</f>
        <v>0.19779218301628032</v>
      </c>
      <c r="H39" s="3">
        <f t="shared" si="3"/>
        <v>0.58356072628738664</v>
      </c>
      <c r="I39" s="3">
        <f t="shared" si="4"/>
        <v>0.58356072628738664</v>
      </c>
      <c r="J39" s="3">
        <f t="shared" si="5"/>
        <v>0.58356072628738664</v>
      </c>
      <c r="K39" s="3">
        <f>Fuente!G37</f>
        <v>0.18682941113622703</v>
      </c>
      <c r="L39" s="3">
        <f>Fuente!H37</f>
        <v>1.2816371822935152E-2</v>
      </c>
      <c r="M39" s="16">
        <f>Fuente!I37</f>
        <v>1.8710207182420131</v>
      </c>
      <c r="N39" s="3">
        <f>Fuente!J37</f>
        <v>-0.31319775511435644</v>
      </c>
      <c r="O39" s="3">
        <f>Fuente!K37</f>
        <v>0.10403303751867148</v>
      </c>
      <c r="P39" s="3">
        <f>Fuente!L37</f>
        <v>-1.5846664654391791E-2</v>
      </c>
      <c r="Q39" s="4">
        <f>Fuente!M37</f>
        <v>-1.5645954403218598E-2</v>
      </c>
      <c r="R39" s="5">
        <f>Fuente!N37</f>
        <v>0.21044571612799226</v>
      </c>
      <c r="S39" s="4">
        <f>Fuente!O37</f>
        <v>3.0016162549064879E-2</v>
      </c>
      <c r="T39" s="16">
        <f>Fuente!P37</f>
        <v>2.2052364864864864</v>
      </c>
      <c r="U39" s="6">
        <f>Fuente!Q39</f>
        <v>2</v>
      </c>
      <c r="V39" s="6">
        <f>Fuente!R39</f>
        <v>2</v>
      </c>
      <c r="W39" s="6">
        <f>Fuente!S39</f>
        <v>2</v>
      </c>
      <c r="X39" s="6">
        <f>Fuente!T39</f>
        <v>2</v>
      </c>
      <c r="Y39" s="6">
        <f>Fuente!U39</f>
        <v>1</v>
      </c>
      <c r="Z39" s="6">
        <f>Fuente!V39</f>
        <v>3</v>
      </c>
      <c r="AA39" s="6">
        <f>Fuente!W39</f>
        <v>2</v>
      </c>
      <c r="AB39" s="6">
        <f>Fuente!X39</f>
        <v>3</v>
      </c>
      <c r="AC39" s="6">
        <f>Fuente!Y39</f>
        <v>3</v>
      </c>
      <c r="AD39" s="6">
        <f>Fuente!Z39</f>
        <v>3</v>
      </c>
      <c r="AE39" s="6">
        <f>Fuente!AA39</f>
        <v>3</v>
      </c>
      <c r="AF39" s="6">
        <f>Fuente!AB39</f>
        <v>2</v>
      </c>
      <c r="AG39" s="6">
        <f>Fuente!AC39</f>
        <v>2</v>
      </c>
      <c r="AH39" s="6" t="str">
        <f>Fuente!AD39</f>
        <v>Stalwart</v>
      </c>
      <c r="AI39" s="6" t="str">
        <f>Fuente!AE39</f>
        <v>Excellent</v>
      </c>
      <c r="AJ39" s="6" t="str">
        <f>Fuente!AF39</f>
        <v>UNITED STATES</v>
      </c>
      <c r="AK39" s="6" t="str">
        <f>Fuente!AG39</f>
        <v>Communication Services</v>
      </c>
      <c r="AL39" s="6" t="str">
        <f>Fuente!AH39</f>
        <v>Interactive Media &amp; Services</v>
      </c>
      <c r="AM39" s="6" t="str">
        <f>Fuente!AI39</f>
        <v>Media &amp; Entertainment</v>
      </c>
      <c r="AN39" s="6" t="str">
        <f>Fuente!AJ39</f>
        <v>Strongest</v>
      </c>
      <c r="AO39" s="6" t="str">
        <f>Fuente!AK39</f>
        <v>Low</v>
      </c>
      <c r="AP39" s="6" t="str">
        <f>Fuente!AL39</f>
        <v>Network Effects</v>
      </c>
      <c r="AQ39" s="6" t="str">
        <f>Fuente!AM39</f>
        <v>Switching Costs</v>
      </c>
      <c r="AR39" s="6" t="str">
        <f>Fuente!AN39</f>
        <v>Economies of Scale</v>
      </c>
      <c r="AS39" s="6" t="str">
        <f>Fuente!AO39</f>
        <v>Wide</v>
      </c>
      <c r="AT39" s="6" t="str">
        <f>Fuente!AP39</f>
        <v>Widing</v>
      </c>
      <c r="AU39" s="6" t="str">
        <f>Fuente!AQ39</f>
        <v>Yes</v>
      </c>
      <c r="AV39" s="6">
        <f>Fuente!AR39</f>
        <v>9</v>
      </c>
      <c r="AW39" s="6">
        <f>Fuente!AS39</f>
        <v>33</v>
      </c>
      <c r="AX39" s="6">
        <f>Fuente!AT39</f>
        <v>180</v>
      </c>
      <c r="AY39" s="6">
        <f>Fuente!AU39</f>
        <v>210</v>
      </c>
      <c r="AZ39" s="6" t="str">
        <f>Fuente!AV39</f>
        <v>Strategical</v>
      </c>
      <c r="BA39" s="6">
        <f>Fuente!AW39</f>
        <v>138.46153846153845</v>
      </c>
      <c r="BB39" s="6">
        <f>Fuente!AX39</f>
        <v>120</v>
      </c>
      <c r="BC39" s="6">
        <f>Fuente!AY39</f>
        <v>210</v>
      </c>
      <c r="BD39" s="6">
        <f>Fuente!AZ39</f>
        <v>2</v>
      </c>
      <c r="BE39" s="7" t="str">
        <f>Fuente!BA39</f>
        <v>Estimamos que en 2025 van a realizar unos 100-120 B en FCF sin problemas. Valoramos x22 por calidad, crecimiento y opcionalidad de negocios sin monetizar. Sumando 100B de caja neta tenemos una valoración final de 2.3-2.7 T (180-210 USD/Share).</v>
      </c>
      <c r="BF39" s="8">
        <f>Fuente!BB39</f>
        <v>0</v>
      </c>
      <c r="BG39" s="8">
        <f>Fuente!BC39</f>
        <v>0</v>
      </c>
      <c r="BH39" s="10">
        <f>Fuente!BD39</f>
        <v>44804</v>
      </c>
      <c r="BI39" s="15">
        <f>Fuente!BE39</f>
        <v>8.5</v>
      </c>
    </row>
    <row r="40" spans="1:61" ht="16.5" customHeight="1" x14ac:dyDescent="0.3">
      <c r="A40" t="str">
        <f>Fuente!A40</f>
        <v>GOLD US Equity</v>
      </c>
      <c r="B40" s="2" t="str">
        <f>Fuente!B40</f>
        <v>Barrick Gold Corp</v>
      </c>
      <c r="C40" s="3">
        <f>Fuente!C40</f>
        <v>-5.548133987592142E-3</v>
      </c>
      <c r="D40" s="3">
        <f>Fuente!D40</f>
        <v>0.46036488680336324</v>
      </c>
      <c r="E40" s="3">
        <f>Fuente!E40</f>
        <v>0.15179103924148174</v>
      </c>
      <c r="F40" s="3">
        <f>Fuente!F40</f>
        <v>0.12773871754872468</v>
      </c>
      <c r="G40" s="3">
        <f>_xll.BDP(A40,$G$1)/100</f>
        <v>6.5599500361809199E-2</v>
      </c>
      <c r="H40" s="3">
        <f t="shared" si="3"/>
        <v>0.15179103924148174</v>
      </c>
      <c r="I40" s="3">
        <f t="shared" si="4"/>
        <v>0.15179103924148174</v>
      </c>
      <c r="J40" s="3">
        <f t="shared" si="5"/>
        <v>0.15179103924148174</v>
      </c>
      <c r="K40" s="3">
        <f ca="1">Fuente!G38</f>
        <v>0.29739804088929211</v>
      </c>
      <c r="L40" s="3">
        <f ca="1">Fuente!H38</f>
        <v>5.1342714861533724E-2</v>
      </c>
      <c r="M40" s="16">
        <f ca="1">Fuente!I38</f>
        <v>2.5066859413953901</v>
      </c>
      <c r="N40" s="3">
        <f>Fuente!J38</f>
        <v>8.5437053370243987E-2</v>
      </c>
      <c r="O40" s="3">
        <f>Fuente!K38</f>
        <v>0.12369259512569436</v>
      </c>
      <c r="P40" s="3">
        <f ca="1">Fuente!L38</f>
        <v>9.4359736948425171E-2</v>
      </c>
      <c r="Q40" s="4">
        <f ca="1">Fuente!M38</f>
        <v>9.2535231619417041E-2</v>
      </c>
      <c r="R40" s="5">
        <f ca="1">Fuente!N38</f>
        <v>0.26698661514322519</v>
      </c>
      <c r="S40" s="4">
        <f>Fuente!O38</f>
        <v>3.4053208006334205E-2</v>
      </c>
      <c r="T40" s="16">
        <f ca="1">Fuente!P38</f>
        <v>2.2815434179965539</v>
      </c>
      <c r="U40" s="6">
        <f>Fuente!Q40</f>
        <v>0</v>
      </c>
      <c r="V40" s="6">
        <f>Fuente!R40</f>
        <v>1</v>
      </c>
      <c r="W40" s="6">
        <f>Fuente!S40</f>
        <v>2</v>
      </c>
      <c r="X40" s="6">
        <f>Fuente!T40</f>
        <v>0</v>
      </c>
      <c r="Y40" s="6">
        <f>Fuente!U40</f>
        <v>1</v>
      </c>
      <c r="Z40" s="6">
        <f>Fuente!V40</f>
        <v>1</v>
      </c>
      <c r="AA40" s="6">
        <f>Fuente!W40</f>
        <v>1</v>
      </c>
      <c r="AB40" s="6">
        <f>Fuente!X40</f>
        <v>1</v>
      </c>
      <c r="AC40" s="6">
        <f>Fuente!Y40</f>
        <v>2</v>
      </c>
      <c r="AD40" s="6">
        <f>Fuente!Z40</f>
        <v>3</v>
      </c>
      <c r="AE40" s="6">
        <f>Fuente!AA40</f>
        <v>0</v>
      </c>
      <c r="AF40" s="6">
        <f>Fuente!AB40</f>
        <v>2</v>
      </c>
      <c r="AG40" s="6">
        <f>Fuente!AC40</f>
        <v>1</v>
      </c>
      <c r="AH40" s="6" t="str">
        <f>Fuente!AD40</f>
        <v>Cyclical</v>
      </c>
      <c r="AI40" s="6" t="str">
        <f>Fuente!AE40</f>
        <v>Regular</v>
      </c>
      <c r="AJ40" s="6" t="str">
        <f>Fuente!AF40</f>
        <v>CANADA</v>
      </c>
      <c r="AK40" s="6" t="str">
        <f>Fuente!AG40</f>
        <v>Materials</v>
      </c>
      <c r="AL40" s="6" t="str">
        <f>Fuente!AH40</f>
        <v>Metals &amp; Mining</v>
      </c>
      <c r="AM40" s="6" t="str">
        <f>Fuente!AI40</f>
        <v>Materials</v>
      </c>
      <c r="AN40" s="6" t="str">
        <f>Fuente!AJ40</f>
        <v>Good</v>
      </c>
      <c r="AO40" s="6" t="str">
        <f>Fuente!AK40</f>
        <v>Low</v>
      </c>
      <c r="AP40" s="6" t="str">
        <f>Fuente!AL40</f>
        <v>Unique Assets</v>
      </c>
      <c r="AQ40" s="6">
        <f>Fuente!AM40</f>
        <v>0</v>
      </c>
      <c r="AR40" s="6">
        <f>Fuente!AN40</f>
        <v>0</v>
      </c>
      <c r="AS40" s="6" t="str">
        <f>Fuente!AO40</f>
        <v>Wide</v>
      </c>
      <c r="AT40" s="6" t="str">
        <f>Fuente!AP40</f>
        <v>Static</v>
      </c>
      <c r="AU40" s="6" t="str">
        <f>Fuente!AQ40</f>
        <v>No</v>
      </c>
      <c r="AV40" s="6">
        <f>Fuente!AR40</f>
        <v>1.5</v>
      </c>
      <c r="AW40" s="6">
        <f>Fuente!AS40</f>
        <v>15</v>
      </c>
      <c r="AX40" s="6">
        <f>Fuente!AT40</f>
        <v>17</v>
      </c>
      <c r="AY40" s="6">
        <f>Fuente!AU40</f>
        <v>23</v>
      </c>
      <c r="AZ40" s="6" t="str">
        <f>Fuente!AV40</f>
        <v>Tactical</v>
      </c>
      <c r="BA40" s="6">
        <f>Fuente!AW40</f>
        <v>8.5</v>
      </c>
      <c r="BB40" s="6">
        <f>Fuente!AX40</f>
        <v>5.666666666666667</v>
      </c>
      <c r="BC40" s="6">
        <f>Fuente!AY40</f>
        <v>17</v>
      </c>
      <c r="BD40" s="6">
        <f>Fuente!AZ40</f>
        <v>1</v>
      </c>
      <c r="BE40" s="7" t="str">
        <f>Fuente!BA40</f>
        <v>Una de las mineras más grandes del mundo, centrada en cobre y sobre todo en oro. Muy diversificada geográficamente, pero con gran exposición a países subdesarrollados. Normalizamos un EBITDA de 6.5B y un beneficio de 2.5B. Valorando a x6 EV/EBITDA y PER 15 tenemos un rango de valoración de 30-40B (17-23 $/acción).</v>
      </c>
      <c r="BF40" s="8">
        <f>Fuente!BB40</f>
        <v>0</v>
      </c>
      <c r="BG40" s="8">
        <f>Fuente!BC40</f>
        <v>0</v>
      </c>
      <c r="BH40" s="10">
        <f>Fuente!BD40</f>
        <v>44651</v>
      </c>
      <c r="BI40" s="15">
        <f>Fuente!BE40</f>
        <v>1.4</v>
      </c>
    </row>
    <row r="41" spans="1:61" ht="16.5" customHeight="1" x14ac:dyDescent="0.3">
      <c r="A41" t="str">
        <f>Fuente!A41</f>
        <v>GLNG US Equity</v>
      </c>
      <c r="B41" s="2" t="str">
        <f>Fuente!B41</f>
        <v>Golar LNG Ltd</v>
      </c>
      <c r="C41" s="3">
        <f>Fuente!C41</f>
        <v>0.210387331127455</v>
      </c>
      <c r="D41" s="3">
        <f>Fuente!D41</f>
        <v>0.14733273039923611</v>
      </c>
      <c r="E41" s="3" t="e">
        <f>Fuente!E41</f>
        <v>#VALUE!</v>
      </c>
      <c r="F41" s="3" t="e">
        <f>Fuente!F41</f>
        <v>#VALUE!</v>
      </c>
      <c r="G41" s="3">
        <f>_xll.BDP(A41,$G$1)/100</f>
        <v>-7.7205120324658705E-2</v>
      </c>
      <c r="H41" s="3" t="e">
        <f t="shared" si="3"/>
        <v>#VALUE!</v>
      </c>
      <c r="I41" s="3" t="e">
        <f t="shared" si="4"/>
        <v>#VALUE!</v>
      </c>
      <c r="J41" s="3" t="e">
        <f t="shared" si="5"/>
        <v>#VALUE!</v>
      </c>
      <c r="K41" s="3" t="e">
        <f>Fuente!G41</f>
        <v>#VALUE!</v>
      </c>
      <c r="L41" s="3" t="e">
        <f>Fuente!H41</f>
        <v>#VALUE!</v>
      </c>
      <c r="M41" s="16" t="e">
        <f>Fuente!I41</f>
        <v>#VALUE!</v>
      </c>
      <c r="N41" s="3">
        <f>Fuente!J41</f>
        <v>2.9929075750563694E-2</v>
      </c>
      <c r="O41" s="3" t="str">
        <f>Fuente!K41</f>
        <v/>
      </c>
      <c r="P41" s="3" t="e">
        <f>Fuente!L41</f>
        <v>#VALUE!</v>
      </c>
      <c r="Q41" s="4" t="e">
        <f>Fuente!M41</f>
        <v>#VALUE!</v>
      </c>
      <c r="R41" s="5" t="e">
        <f>Fuente!N41</f>
        <v>#VALUE!</v>
      </c>
      <c r="S41" s="4" t="e">
        <f>Fuente!O41</f>
        <v>#VALUE!</v>
      </c>
      <c r="T41" s="16" t="e">
        <f>Fuente!P41</f>
        <v>#VALUE!</v>
      </c>
      <c r="U41" s="6">
        <f>Fuente!Q41</f>
        <v>0</v>
      </c>
      <c r="V41" s="6">
        <f>Fuente!R41</f>
        <v>1</v>
      </c>
      <c r="W41" s="6">
        <f>Fuente!S41</f>
        <v>0</v>
      </c>
      <c r="X41" s="6">
        <f>Fuente!T41</f>
        <v>0</v>
      </c>
      <c r="Y41" s="6">
        <f>Fuente!U41</f>
        <v>1</v>
      </c>
      <c r="Z41" s="6">
        <f>Fuente!V41</f>
        <v>1</v>
      </c>
      <c r="AA41" s="6">
        <f>Fuente!W41</f>
        <v>0</v>
      </c>
      <c r="AB41" s="6">
        <f>Fuente!X41</f>
        <v>1</v>
      </c>
      <c r="AC41" s="6">
        <f>Fuente!Y41</f>
        <v>0</v>
      </c>
      <c r="AD41" s="6">
        <f>Fuente!Z41</f>
        <v>1</v>
      </c>
      <c r="AE41" s="6">
        <f>Fuente!AA41</f>
        <v>1</v>
      </c>
      <c r="AF41" s="6">
        <f>Fuente!AB41</f>
        <v>1</v>
      </c>
      <c r="AG41" s="6">
        <f>Fuente!AC41</f>
        <v>2</v>
      </c>
      <c r="AH41" s="6" t="str">
        <f>Fuente!AD41</f>
        <v>Cyclical</v>
      </c>
      <c r="AI41" s="6" t="str">
        <f>Fuente!AE41</f>
        <v>Bad</v>
      </c>
      <c r="AJ41" s="6" t="str">
        <f>Fuente!AF41</f>
        <v>BERMUDA</v>
      </c>
      <c r="AK41" s="6" t="str">
        <f>Fuente!AG41</f>
        <v>Energy</v>
      </c>
      <c r="AL41" s="6" t="str">
        <f>Fuente!AH41</f>
        <v>Oil, Gas &amp; Consumable Fuels</v>
      </c>
      <c r="AM41" s="6" t="str">
        <f>Fuente!AI41</f>
        <v>Energy</v>
      </c>
      <c r="AN41" s="6" t="str">
        <f>Fuente!AJ41</f>
        <v>Weak</v>
      </c>
      <c r="AO41" s="6" t="str">
        <f>Fuente!AK41</f>
        <v>High</v>
      </c>
      <c r="AP41" s="6">
        <f>Fuente!AL41</f>
        <v>0</v>
      </c>
      <c r="AQ41" s="6">
        <f>Fuente!AM41</f>
        <v>0</v>
      </c>
      <c r="AR41" s="6">
        <f>Fuente!AN41</f>
        <v>0</v>
      </c>
      <c r="AS41" s="6">
        <f>Fuente!AO41</f>
        <v>0</v>
      </c>
      <c r="AT41" s="6" t="str">
        <f>Fuente!AP41</f>
        <v>Widing</v>
      </c>
      <c r="AU41" s="6" t="str">
        <f>Fuente!AQ41</f>
        <v>No</v>
      </c>
      <c r="AV41" s="6">
        <f>Fuente!AR41</f>
        <v>0</v>
      </c>
      <c r="AW41" s="6">
        <f>Fuente!AS41</f>
        <v>0</v>
      </c>
      <c r="AX41" s="6">
        <f>Fuente!AT41</f>
        <v>35</v>
      </c>
      <c r="AY41" s="6">
        <f>Fuente!AU41</f>
        <v>55</v>
      </c>
      <c r="AZ41" s="6" t="str">
        <f>Fuente!AV41</f>
        <v>Tactical</v>
      </c>
      <c r="BA41" s="6">
        <f>Fuente!AW41</f>
        <v>17.5</v>
      </c>
      <c r="BB41" s="6">
        <f>Fuente!AX41</f>
        <v>11.666666666666666</v>
      </c>
      <c r="BC41" s="6">
        <f>Fuente!AY41</f>
        <v>35</v>
      </c>
      <c r="BD41" s="6">
        <f>Fuente!AZ41</f>
        <v>2</v>
      </c>
      <c r="BE41" s="7" t="str">
        <f>Fuente!BA41</f>
        <v>Compañía de baja calidad con importantes proyectos en desarrollo. Para 2024 esperamos que genere unos 400-600M de FCF y la deuda está colateralizada contra activos. Valorando a x10 FCF por baja calidad: 4-6B (35-55 $/acción).</v>
      </c>
      <c r="BF41" s="8">
        <f>Fuente!BB41</f>
        <v>0</v>
      </c>
      <c r="BG41" s="8">
        <f>Fuente!BC41</f>
        <v>0</v>
      </c>
      <c r="BH41" s="10">
        <f>Fuente!BD41</f>
        <v>44651</v>
      </c>
      <c r="BI41" s="15">
        <f>Fuente!BE41</f>
        <v>4.8</v>
      </c>
    </row>
    <row r="42" spans="1:61" ht="16.5" customHeight="1" x14ac:dyDescent="0.3">
      <c r="A42" t="str">
        <f>Fuente!A42</f>
        <v>GRF/P SM Equity</v>
      </c>
      <c r="B42" s="2" t="str">
        <f>Fuente!B42</f>
        <v>Grifols SA</v>
      </c>
      <c r="C42" s="3">
        <f>Fuente!C42</f>
        <v>0.13560809745081831</v>
      </c>
      <c r="D42" s="3">
        <f>Fuente!D42</f>
        <v>0.28655829075897138</v>
      </c>
      <c r="E42" s="3">
        <f>Fuente!E42</f>
        <v>0.20592285216910844</v>
      </c>
      <c r="F42" s="3">
        <f>Fuente!F42</f>
        <v>0.11032347633319492</v>
      </c>
      <c r="G42" s="3">
        <f>_xll.BDP(A42,$G$1)/100</f>
        <v>0.10921071649599741</v>
      </c>
      <c r="H42" s="3">
        <f t="shared" si="3"/>
        <v>0.20592285216910844</v>
      </c>
      <c r="I42" s="3">
        <f t="shared" si="4"/>
        <v>0.20592285216910844</v>
      </c>
      <c r="J42" s="3">
        <f t="shared" si="5"/>
        <v>0.20592285216910844</v>
      </c>
      <c r="K42" s="3">
        <f>Fuente!G40</f>
        <v>0.19510038868449542</v>
      </c>
      <c r="L42" s="3">
        <f>Fuente!H40</f>
        <v>6.1725031787392526E-2</v>
      </c>
      <c r="M42" s="16">
        <f>Fuente!I40</f>
        <v>1.2675840118203083</v>
      </c>
      <c r="N42" s="3">
        <f>Fuente!J40</f>
        <v>-4.8431917427550597E-2</v>
      </c>
      <c r="O42" s="3">
        <f>Fuente!K40</f>
        <v>0.54125990821860659</v>
      </c>
      <c r="P42" s="3">
        <f>Fuente!L40</f>
        <v>0.15998978400467018</v>
      </c>
      <c r="Q42" s="4">
        <f>Fuente!M40</f>
        <v>0.13627746527022408</v>
      </c>
      <c r="R42" s="5">
        <f>Fuente!N40</f>
        <v>-3.0863464780038459E-3</v>
      </c>
      <c r="S42" s="4">
        <f>Fuente!O40</f>
        <v>6.1165048543689322E-2</v>
      </c>
      <c r="T42" s="16">
        <f>Fuente!P40</f>
        <v>-2.004008016032064E-2</v>
      </c>
      <c r="U42" s="6">
        <f>Fuente!Q42</f>
        <v>2</v>
      </c>
      <c r="V42" s="6">
        <f>Fuente!R42</f>
        <v>1</v>
      </c>
      <c r="W42" s="6">
        <f>Fuente!S42</f>
        <v>2</v>
      </c>
      <c r="X42" s="6">
        <f>Fuente!T42</f>
        <v>2</v>
      </c>
      <c r="Y42" s="6">
        <f>Fuente!U42</f>
        <v>1</v>
      </c>
      <c r="Z42" s="6">
        <f>Fuente!V42</f>
        <v>1</v>
      </c>
      <c r="AA42" s="6">
        <f>Fuente!W42</f>
        <v>2</v>
      </c>
      <c r="AB42" s="6">
        <f>Fuente!X42</f>
        <v>2</v>
      </c>
      <c r="AC42" s="6">
        <f>Fuente!Y42</f>
        <v>0</v>
      </c>
      <c r="AD42" s="6">
        <f>Fuente!Z42</f>
        <v>2</v>
      </c>
      <c r="AE42" s="6">
        <f>Fuente!AA42</f>
        <v>2</v>
      </c>
      <c r="AF42" s="6">
        <f>Fuente!AB42</f>
        <v>2</v>
      </c>
      <c r="AG42" s="6">
        <f>Fuente!AC42</f>
        <v>1</v>
      </c>
      <c r="AH42" s="6" t="str">
        <f>Fuente!AD42</f>
        <v>Stalwart</v>
      </c>
      <c r="AI42" s="6" t="str">
        <f>Fuente!AE42</f>
        <v>Good</v>
      </c>
      <c r="AJ42" s="6" t="str">
        <f>Fuente!AF42</f>
        <v>SPAIN</v>
      </c>
      <c r="AK42" s="6" t="str">
        <f>Fuente!AG42</f>
        <v>Health Care</v>
      </c>
      <c r="AL42" s="6" t="str">
        <f>Fuente!AH42</f>
        <v>Biotechnology</v>
      </c>
      <c r="AM42" s="6" t="str">
        <f>Fuente!AI42</f>
        <v>Pharmaceuticals, Biotechnology</v>
      </c>
      <c r="AN42" s="6" t="str">
        <f>Fuente!AJ42</f>
        <v>Strongest</v>
      </c>
      <c r="AO42" s="6" t="str">
        <f>Fuente!AK42</f>
        <v>Medium</v>
      </c>
      <c r="AP42" s="6" t="str">
        <f>Fuente!AL42</f>
        <v>Intangible Assets/Patents</v>
      </c>
      <c r="AQ42" s="6">
        <f>Fuente!AM42</f>
        <v>0</v>
      </c>
      <c r="AR42" s="6">
        <f>Fuente!AN42</f>
        <v>0</v>
      </c>
      <c r="AS42" s="6" t="str">
        <f>Fuente!AO42</f>
        <v>Wide</v>
      </c>
      <c r="AT42" s="6" t="str">
        <f>Fuente!AP42</f>
        <v>Narrowing</v>
      </c>
      <c r="AU42" s="6" t="str">
        <f>Fuente!AQ42</f>
        <v>Yes</v>
      </c>
      <c r="AV42" s="6">
        <f>Fuente!AR42</f>
        <v>3.3</v>
      </c>
      <c r="AW42" s="6">
        <f>Fuente!AS42</f>
        <v>25</v>
      </c>
      <c r="AX42" s="6">
        <f>Fuente!AT42</f>
        <v>14</v>
      </c>
      <c r="AY42" s="6">
        <f>Fuente!AU42</f>
        <v>18</v>
      </c>
      <c r="AZ42" s="6" t="str">
        <f>Fuente!AV42</f>
        <v>Strategical</v>
      </c>
      <c r="BA42" s="6">
        <f>Fuente!AW42</f>
        <v>10.769230769230768</v>
      </c>
      <c r="BB42" s="6">
        <f>Fuente!AX42</f>
        <v>9.3333333333333339</v>
      </c>
      <c r="BC42" s="6">
        <f>Fuente!AY42</f>
        <v>18</v>
      </c>
      <c r="BD42" s="6">
        <f>Fuente!AZ42</f>
        <v>1</v>
      </c>
      <c r="BE42" s="7" t="str">
        <f>Fuente!BA42</f>
        <v>Compañía biotech que produce medicamentos derivados del plasma sanguíneo. Tiene 4 divisiones: Bioscience (78%), Diagnostic (15%), Hospital (3%) y Bio Supplies (4%). Tienen altas cuotas de mercado mundiales en Alfa-1 (68%), IGIV (24%), Albumina y FVIII (15% cada). Estimamos unas ventas 5.5-6B para los próximos años y un margen neto en el rango 12-14%. Valoramos a PER 15 porque penalizamos la alta deuda aunque sea una compañía de calidad y con algo de crecimiento. Estas asunciones otorgan una valoración de 10-13B para el MC, que se corresponde con 17-23 euros por acción. Las acciones preferentes (clase B), que no tienen derechos de voto y son más ilíquidas, cotizan con un descuento histórico medio del 20% y se valoran a 14-18 euros por acción.</v>
      </c>
      <c r="BF42" s="8">
        <f>Fuente!BB42</f>
        <v>0</v>
      </c>
      <c r="BG42" s="8">
        <f>Fuente!BC42</f>
        <v>0</v>
      </c>
      <c r="BH42" s="10">
        <f>Fuente!BD42</f>
        <v>44517</v>
      </c>
      <c r="BI42" s="15">
        <f>Fuente!BE42</f>
        <v>0</v>
      </c>
    </row>
    <row r="43" spans="1:61" ht="16.5" customHeight="1" x14ac:dyDescent="0.3">
      <c r="A43" t="str">
        <f>Fuente!A43</f>
        <v>HEI US Equity</v>
      </c>
      <c r="B43" s="2" t="str">
        <f>Fuente!B43</f>
        <v>HEICO Corp</v>
      </c>
      <c r="C43" s="3">
        <f>Fuente!C43</f>
        <v>8.8634262326226051E-2</v>
      </c>
      <c r="D43" s="3">
        <f>Fuente!D43</f>
        <v>0.24199925455573235</v>
      </c>
      <c r="E43" s="3">
        <f>Fuente!E43</f>
        <v>0.36464600392852192</v>
      </c>
      <c r="F43" s="3">
        <f>Fuente!F43</f>
        <v>0.1642880824281267</v>
      </c>
      <c r="G43" s="3">
        <f>_xll.BDP(A43,$G$1)/100</f>
        <v>0.1805279983758647</v>
      </c>
      <c r="H43" s="3">
        <f t="shared" si="3"/>
        <v>0.36464600392852192</v>
      </c>
      <c r="I43" s="3">
        <f t="shared" si="4"/>
        <v>0.36464600392852192</v>
      </c>
      <c r="J43" s="3">
        <f t="shared" si="5"/>
        <v>0.36464600392852192</v>
      </c>
      <c r="K43" s="3">
        <f>Fuente!G39</f>
        <v>-0.47669508676327288</v>
      </c>
      <c r="L43" s="3">
        <f>Fuente!H39</f>
        <v>-0.18081553823362076</v>
      </c>
      <c r="M43" s="16">
        <f>Fuente!I39</f>
        <v>-2.3980738128734109</v>
      </c>
      <c r="N43" s="3">
        <f>Fuente!J39</f>
        <v>0.41150076427049154</v>
      </c>
      <c r="O43" s="3">
        <f>Fuente!K39</f>
        <v>0.36428773817425292</v>
      </c>
      <c r="P43" s="3">
        <f>Fuente!L39</f>
        <v>0.66968980244686827</v>
      </c>
      <c r="Q43" s="4">
        <f>Fuente!M39</f>
        <v>0.5602659188292739</v>
      </c>
      <c r="R43" s="5">
        <f>Fuente!N39</f>
        <v>-0.33046992078783988</v>
      </c>
      <c r="S43" s="4">
        <f>Fuente!O39</f>
        <v>-4.0444787428090358E-2</v>
      </c>
      <c r="T43" s="16">
        <f>Fuente!P39</f>
        <v>-1.1841903381848402</v>
      </c>
      <c r="U43" s="6">
        <f>Fuente!Q43</f>
        <v>2</v>
      </c>
      <c r="V43" s="6">
        <f>Fuente!R43</f>
        <v>2</v>
      </c>
      <c r="W43" s="6">
        <f>Fuente!S43</f>
        <v>2</v>
      </c>
      <c r="X43" s="6">
        <f>Fuente!T43</f>
        <v>2</v>
      </c>
      <c r="Y43" s="6">
        <f>Fuente!U43</f>
        <v>2</v>
      </c>
      <c r="Z43" s="6">
        <f>Fuente!V43</f>
        <v>1</v>
      </c>
      <c r="AA43" s="6">
        <f>Fuente!W43</f>
        <v>2</v>
      </c>
      <c r="AB43" s="6">
        <f>Fuente!X43</f>
        <v>2</v>
      </c>
      <c r="AC43" s="6">
        <f>Fuente!Y43</f>
        <v>2</v>
      </c>
      <c r="AD43" s="6">
        <f>Fuente!Z43</f>
        <v>2</v>
      </c>
      <c r="AE43" s="6">
        <f>Fuente!AA43</f>
        <v>2</v>
      </c>
      <c r="AF43" s="6">
        <f>Fuente!AB43</f>
        <v>2</v>
      </c>
      <c r="AG43" s="6">
        <f>Fuente!AC43</f>
        <v>2</v>
      </c>
      <c r="AH43" s="6" t="str">
        <f>Fuente!AD43</f>
        <v>Slow Grower</v>
      </c>
      <c r="AI43" s="6" t="str">
        <f>Fuente!AE43</f>
        <v>Good</v>
      </c>
      <c r="AJ43" s="6" t="str">
        <f>Fuente!AF43</f>
        <v>UNITED STATES</v>
      </c>
      <c r="AK43" s="6" t="str">
        <f>Fuente!AG43</f>
        <v>Industrials</v>
      </c>
      <c r="AL43" s="6" t="str">
        <f>Fuente!AH43</f>
        <v>Aerospace &amp; Defense</v>
      </c>
      <c r="AM43" s="6" t="str">
        <f>Fuente!AI43</f>
        <v>Capital Goods</v>
      </c>
      <c r="AN43" s="6" t="str">
        <f>Fuente!AJ43</f>
        <v>Good</v>
      </c>
      <c r="AO43" s="6" t="str">
        <f>Fuente!AK43</f>
        <v>Medium</v>
      </c>
      <c r="AP43" s="6" t="str">
        <f>Fuente!AL43</f>
        <v>Switching Costs</v>
      </c>
      <c r="AQ43" s="6">
        <f>Fuente!AM43</f>
        <v>0</v>
      </c>
      <c r="AR43" s="6">
        <f>Fuente!AN43</f>
        <v>0</v>
      </c>
      <c r="AS43" s="6" t="str">
        <f>Fuente!AO43</f>
        <v>Wide</v>
      </c>
      <c r="AT43" s="6" t="str">
        <f>Fuente!AP43</f>
        <v>Widing</v>
      </c>
      <c r="AU43" s="6" t="str">
        <f>Fuente!AQ43</f>
        <v>Yes</v>
      </c>
      <c r="AV43" s="6">
        <f>Fuente!AR43</f>
        <v>8</v>
      </c>
      <c r="AW43" s="6">
        <f>Fuente!AS43</f>
        <v>30</v>
      </c>
      <c r="AX43" s="6">
        <f>Fuente!AT43</f>
        <v>75</v>
      </c>
      <c r="AY43" s="6">
        <f>Fuente!AU43</f>
        <v>105</v>
      </c>
      <c r="AZ43" s="6" t="str">
        <f>Fuente!AV43</f>
        <v>Strategical</v>
      </c>
      <c r="BA43" s="6">
        <f>Fuente!AW43</f>
        <v>57.692307692307693</v>
      </c>
      <c r="BB43" s="6">
        <f>Fuente!AX43</f>
        <v>50</v>
      </c>
      <c r="BC43" s="6">
        <f>Fuente!AY43</f>
        <v>105</v>
      </c>
      <c r="BD43" s="6">
        <f>Fuente!AZ43</f>
        <v>1</v>
      </c>
      <c r="BE43" s="7" t="str">
        <f>Fuente!BA43</f>
        <v>Compañía muy estable que vende productos y servicios de sector aeroespacial y defensa. Asumiendo un crecimiento anualizado a '24 del 10%(penalizo recuperacion covid e incertidumbre guerra Rusia - el propio management no se atreve a dar guidance) la empresa podría generar 2.5Bn-2.7Bn. Asumo que mantiene márgenes Neto del 17% lo que supondria 410M-460M. En 2021 hizo un FCF conversion de aprox 130%, pero en el momento de análisis en 2022 reporta un FCF conversion del 80%. Normalizamos la situación y asumimos para el análisis un 100-110% de FCF conversion lo que da 450-505M de FCF. Valorada a 25x FCF por media histórica y calidad del negocio da un precio por acción de: 75-105</v>
      </c>
      <c r="BF43" s="8">
        <f>Fuente!BB43</f>
        <v>0</v>
      </c>
      <c r="BG43" s="8">
        <f>Fuente!BC43</f>
        <v>0</v>
      </c>
      <c r="BH43" s="10">
        <f>Fuente!BD43</f>
        <v>44628</v>
      </c>
      <c r="BI43" s="15" t="str">
        <f>Fuente!BE43</f>
        <v>3.9</v>
      </c>
    </row>
    <row r="44" spans="1:61" ht="16.5" customHeight="1" x14ac:dyDescent="0.3">
      <c r="A44" t="str">
        <f>Fuente!A44</f>
        <v>IAG SM Equity</v>
      </c>
      <c r="B44" s="2" t="str">
        <f>Fuente!B44</f>
        <v>International Consolidated Airlines Group SA</v>
      </c>
      <c r="C44" s="3">
        <f>Fuente!C44</f>
        <v>-2.3550074242230087E-2</v>
      </c>
      <c r="D44" s="3">
        <f>Fuente!D44</f>
        <v>0.1151941162181834</v>
      </c>
      <c r="E44" s="3">
        <f>Fuente!E44</f>
        <v>0.17165201654601864</v>
      </c>
      <c r="F44" s="3">
        <f>Fuente!F44</f>
        <v>0.16608715229137483</v>
      </c>
      <c r="G44" s="3">
        <f>_xll.BDP(A44,$G$1)/100</f>
        <v>-0.435406323662411</v>
      </c>
      <c r="H44" s="3">
        <f t="shared" si="3"/>
        <v>0.17165201654601864</v>
      </c>
      <c r="I44" s="3">
        <f t="shared" si="4"/>
        <v>0.17165201654601864</v>
      </c>
      <c r="J44" s="3">
        <f t="shared" si="5"/>
        <v>0.17165201654601864</v>
      </c>
      <c r="K44" s="3">
        <f>Fuente!G42</f>
        <v>0.64669952850123058</v>
      </c>
      <c r="L44" s="3">
        <f>Fuente!H42</f>
        <v>3.1747315680320797E-6</v>
      </c>
      <c r="M44" s="16">
        <f>Fuente!I42</f>
        <v>3.9138915769387888</v>
      </c>
      <c r="N44" s="3">
        <f>Fuente!J42</f>
        <v>4.7335090516369638E-2</v>
      </c>
      <c r="O44" s="3">
        <f>Fuente!K42</f>
        <v>0.21261384282284135</v>
      </c>
      <c r="P44" s="3">
        <f>Fuente!L42</f>
        <v>0.10402108661455767</v>
      </c>
      <c r="Q44" s="4">
        <f>Fuente!M42</f>
        <v>6.1860206466979858E-2</v>
      </c>
      <c r="R44" s="5">
        <f>Fuente!N42</f>
        <v>0.64731644590573501</v>
      </c>
      <c r="S44" s="4">
        <f>Fuente!O42</f>
        <v>2.6468994317683718E-3</v>
      </c>
      <c r="T44" s="16">
        <f>Fuente!P42</f>
        <v>5.6686099460438308</v>
      </c>
      <c r="U44" s="6">
        <f>Fuente!Q44</f>
        <v>1</v>
      </c>
      <c r="V44" s="6">
        <f>Fuente!R44</f>
        <v>1</v>
      </c>
      <c r="W44" s="6">
        <f>Fuente!S44</f>
        <v>1</v>
      </c>
      <c r="X44" s="6">
        <f>Fuente!T44</f>
        <v>1</v>
      </c>
      <c r="Y44" s="6">
        <f>Fuente!U44</f>
        <v>2</v>
      </c>
      <c r="Z44" s="6">
        <f>Fuente!V44</f>
        <v>3</v>
      </c>
      <c r="AA44" s="6">
        <f>Fuente!W44</f>
        <v>1</v>
      </c>
      <c r="AB44" s="6">
        <f>Fuente!X44</f>
        <v>2</v>
      </c>
      <c r="AC44" s="6">
        <f>Fuente!Y44</f>
        <v>1</v>
      </c>
      <c r="AD44" s="6">
        <f>Fuente!Z44</f>
        <v>2</v>
      </c>
      <c r="AE44" s="6">
        <f>Fuente!AA44</f>
        <v>1</v>
      </c>
      <c r="AF44" s="6">
        <f>Fuente!AB44</f>
        <v>1</v>
      </c>
      <c r="AG44" s="6">
        <f>Fuente!AC44</f>
        <v>1</v>
      </c>
      <c r="AH44" s="6" t="str">
        <f>Fuente!AD44</f>
        <v>Cyclical</v>
      </c>
      <c r="AI44" s="6" t="str">
        <f>Fuente!AE44</f>
        <v>Regular</v>
      </c>
      <c r="AJ44" s="6" t="str">
        <f>Fuente!AF44</f>
        <v>BRITAIN</v>
      </c>
      <c r="AK44" s="6" t="str">
        <f>Fuente!AG44</f>
        <v>Industrials</v>
      </c>
      <c r="AL44" s="6" t="str">
        <f>Fuente!AH44</f>
        <v>Airlines</v>
      </c>
      <c r="AM44" s="6" t="str">
        <f>Fuente!AI44</f>
        <v>Transportation</v>
      </c>
      <c r="AN44" s="6" t="str">
        <f>Fuente!AJ44</f>
        <v>Weak</v>
      </c>
      <c r="AO44" s="6" t="str">
        <f>Fuente!AK44</f>
        <v>High</v>
      </c>
      <c r="AP44" s="6" t="str">
        <f>Fuente!AL44</f>
        <v>Economies of Scale</v>
      </c>
      <c r="AQ44" s="6">
        <f>Fuente!AM44</f>
        <v>0</v>
      </c>
      <c r="AR44" s="6">
        <f>Fuente!AN44</f>
        <v>0</v>
      </c>
      <c r="AS44" s="6" t="str">
        <f>Fuente!AO44</f>
        <v>Narrow</v>
      </c>
      <c r="AT44" s="6" t="str">
        <f>Fuente!AP44</f>
        <v>Widing</v>
      </c>
      <c r="AU44" s="6" t="str">
        <f>Fuente!AQ44</f>
        <v>Slow</v>
      </c>
      <c r="AV44" s="6">
        <f>Fuente!AR44</f>
        <v>1</v>
      </c>
      <c r="AW44" s="6">
        <f>Fuente!AS44</f>
        <v>12</v>
      </c>
      <c r="AX44" s="6">
        <f>Fuente!AT44</f>
        <v>2</v>
      </c>
      <c r="AY44" s="6">
        <f>Fuente!AU44</f>
        <v>2.6</v>
      </c>
      <c r="AZ44" s="6" t="str">
        <f>Fuente!AV44</f>
        <v>Tactical</v>
      </c>
      <c r="BA44" s="6">
        <f>Fuente!AW44</f>
        <v>1</v>
      </c>
      <c r="BB44" s="6">
        <f>Fuente!AX44</f>
        <v>0.66666666666666663</v>
      </c>
      <c r="BC44" s="6">
        <f>Fuente!AY44</f>
        <v>2</v>
      </c>
      <c r="BD44" s="6">
        <f>Fuente!AZ44</f>
        <v>1</v>
      </c>
      <c r="BE44" s="7" t="str">
        <f>Fuente!BA44</f>
        <v>Compañía que opera aerolíneas en Europa: British Airways, Iberia, Iberia Express, Air Europa, Aerlingus, Vueling y Level. Bien gestionada y uno de los grandes players en Europa. Se encontraba en una buena situación financiera que le ha permitido sobrevivir a la crisis COVID-19 (aunque ha necesitado una ampliación de capital). Ante la gran cantidad de deuda que tiene ahora, preferimos valorarla por EV/FCF. Asumiendo que vuelve a sus mejores años (2018-2019), tenemos un beneficio (asumiendo que el FCF fuera igual al beneficio) normalizado de 2.5B,  que con un múltiplo de 10 veces por la poca calidad de las compañías de aerolíneas nos da una valoración de 25B. Restando la deuda neta, llegamos a una valoración de 13B para MC, que tomamos como el mejor escenario y está cerca de los niveles pre-COVID19 (15B máximo). Estas hipótesis arrojan una valoración máxima de 2,6 euros/acción. En un escenario más conservador, nuestra valoración se queda en 2,3 euros/acción, mientras que un escenario malo valoración de la compañía queda fuertemente impactada con posibles ampliaciones de capital adicionales.</v>
      </c>
      <c r="BF44" s="8">
        <f>Fuente!BB44</f>
        <v>0</v>
      </c>
      <c r="BG44" s="8">
        <f>Fuente!BC44</f>
        <v>0</v>
      </c>
      <c r="BH44" s="10">
        <f>Fuente!BD44</f>
        <v>44515</v>
      </c>
      <c r="BI44" s="15">
        <f>Fuente!BE44</f>
        <v>0</v>
      </c>
    </row>
    <row r="45" spans="1:61" ht="16.5" customHeight="1" x14ac:dyDescent="0.3">
      <c r="A45" t="str">
        <f>Fuente!A45</f>
        <v>IDR SM Equity</v>
      </c>
      <c r="B45" s="2" t="str">
        <f>Fuente!B45</f>
        <v>Indra Sistemas SA</v>
      </c>
      <c r="C45" s="3">
        <f>Fuente!C45</f>
        <v>1.5332594851247347E-2</v>
      </c>
      <c r="D45" s="3">
        <f>Fuente!D45</f>
        <v>8.2861963237148867E-2</v>
      </c>
      <c r="E45" s="3">
        <f>Fuente!E45</f>
        <v>0.24109041453329857</v>
      </c>
      <c r="F45" s="3">
        <f>Fuente!F45</f>
        <v>0.12196259424424287</v>
      </c>
      <c r="G45" s="3">
        <f>_xll.BDP(A45,$G$1)/100</f>
        <v>0.1654936830885399</v>
      </c>
      <c r="H45" s="3">
        <f t="shared" si="3"/>
        <v>0.24109041453329857</v>
      </c>
      <c r="I45" s="3">
        <f t="shared" si="4"/>
        <v>0.24109041453329857</v>
      </c>
      <c r="J45" s="3">
        <f t="shared" si="5"/>
        <v>0.24109041453329857</v>
      </c>
      <c r="K45" s="3">
        <f>Fuente!G43</f>
        <v>0.30143674064827236</v>
      </c>
      <c r="L45" s="3">
        <f>Fuente!H43</f>
        <v>2.0566161153241426E-2</v>
      </c>
      <c r="M45" s="16">
        <f>Fuente!I43</f>
        <v>1.0837587751493698</v>
      </c>
      <c r="N45" s="3">
        <f>Fuente!J43</f>
        <v>4.4024960142897918E-2</v>
      </c>
      <c r="O45" s="3">
        <f>Fuente!K43</f>
        <v>0.27015429210337022</v>
      </c>
      <c r="P45" s="3">
        <f>Fuente!L43</f>
        <v>0.30118473149024733</v>
      </c>
      <c r="Q45" s="4">
        <f>Fuente!M43</f>
        <v>0.14261808915717755</v>
      </c>
      <c r="R45" s="5">
        <f>Fuente!N43</f>
        <v>0.1002845686451056</v>
      </c>
      <c r="S45" s="4">
        <f>Fuente!O43</f>
        <v>2.3224156948757017E-2</v>
      </c>
      <c r="T45" s="16">
        <f>Fuente!P43</f>
        <v>0.40749014923951737</v>
      </c>
      <c r="U45" s="6">
        <f>Fuente!Q45</f>
        <v>1</v>
      </c>
      <c r="V45" s="6">
        <f>Fuente!R45</f>
        <v>1</v>
      </c>
      <c r="W45" s="6">
        <f>Fuente!S45</f>
        <v>1</v>
      </c>
      <c r="X45" s="6">
        <f>Fuente!T45</f>
        <v>1</v>
      </c>
      <c r="Y45" s="6">
        <f>Fuente!U45</f>
        <v>2</v>
      </c>
      <c r="Z45" s="6">
        <f>Fuente!V45</f>
        <v>2</v>
      </c>
      <c r="AA45" s="6">
        <f>Fuente!W45</f>
        <v>2</v>
      </c>
      <c r="AB45" s="6">
        <f>Fuente!X45</f>
        <v>2</v>
      </c>
      <c r="AC45" s="6">
        <f>Fuente!Y45</f>
        <v>2</v>
      </c>
      <c r="AD45" s="6">
        <f>Fuente!Z45</f>
        <v>2</v>
      </c>
      <c r="AE45" s="6">
        <f>Fuente!AA45</f>
        <v>2</v>
      </c>
      <c r="AF45" s="6">
        <f>Fuente!AB45</f>
        <v>2</v>
      </c>
      <c r="AG45" s="6">
        <f>Fuente!AC45</f>
        <v>0</v>
      </c>
      <c r="AH45" s="6" t="str">
        <f>Fuente!AD45</f>
        <v>Slow Grower</v>
      </c>
      <c r="AI45" s="6" t="str">
        <f>Fuente!AE45</f>
        <v>Regular</v>
      </c>
      <c r="AJ45" s="6" t="str">
        <f>Fuente!AF45</f>
        <v>SPAIN</v>
      </c>
      <c r="AK45" s="6" t="str">
        <f>Fuente!AG45</f>
        <v>Information Technology</v>
      </c>
      <c r="AL45" s="6" t="str">
        <f>Fuente!AH45</f>
        <v>IT Services</v>
      </c>
      <c r="AM45" s="6" t="str">
        <f>Fuente!AI45</f>
        <v>Software &amp; Services</v>
      </c>
      <c r="AN45" s="6" t="str">
        <f>Fuente!AJ45</f>
        <v>Good</v>
      </c>
      <c r="AO45" s="6" t="str">
        <f>Fuente!AK45</f>
        <v>Medium</v>
      </c>
      <c r="AP45" s="6">
        <f>Fuente!AL45</f>
        <v>0</v>
      </c>
      <c r="AQ45" s="6">
        <f>Fuente!AM45</f>
        <v>0</v>
      </c>
      <c r="AR45" s="6">
        <f>Fuente!AN45</f>
        <v>0</v>
      </c>
      <c r="AS45" s="6">
        <f>Fuente!AO45</f>
        <v>0</v>
      </c>
      <c r="AT45" s="6">
        <f>Fuente!AP45</f>
        <v>0</v>
      </c>
      <c r="AU45" s="6" t="str">
        <f>Fuente!AQ45</f>
        <v>Slow</v>
      </c>
      <c r="AV45" s="6">
        <f>Fuente!AR45</f>
        <v>0.7</v>
      </c>
      <c r="AW45" s="6">
        <f>Fuente!AS45</f>
        <v>15</v>
      </c>
      <c r="AX45" s="6">
        <f>Fuente!AT45</f>
        <v>10</v>
      </c>
      <c r="AY45" s="6">
        <f>Fuente!AU45</f>
        <v>13</v>
      </c>
      <c r="AZ45" s="6" t="str">
        <f>Fuente!AV45</f>
        <v>Tactical</v>
      </c>
      <c r="BA45" s="6">
        <f>Fuente!AW45</f>
        <v>5</v>
      </c>
      <c r="BB45" s="6">
        <f>Fuente!AX45</f>
        <v>3.3333333333333335</v>
      </c>
      <c r="BC45" s="6">
        <f>Fuente!AY45</f>
        <v>10</v>
      </c>
      <c r="BD45" s="6">
        <f>Fuente!AZ45</f>
        <v>0</v>
      </c>
      <c r="BE45" s="7" t="str">
        <f>Fuente!BA45</f>
        <v>Compañía con un modelo de negocio muy asset-light y que ha realizado un buen turnaround desde 2014. El problema principal es la injerencia política en el accionariado y en el proceso de consecución de nuevos contratos. Esta situación ha desembocado en el pasado en muy mal capital allocation y en malos cambios de management. Con un balance saneado, la normalización se hace estimando un margen FCF del 4,5% (EBIT 7-7,5%) para unas ventas de 3,1-3,5B y valorando a x13-15 (penalizado por problemas de management) llegamos a una valoración de 1,8-2,3B, que se corresponde con 10-13 euros por acción.</v>
      </c>
      <c r="BF45" s="8" t="str">
        <f>Fuente!BB45</f>
        <v>Bad acquisition</v>
      </c>
      <c r="BG45" s="8" t="str">
        <f>Fuente!BC45</f>
        <v>Change to political management</v>
      </c>
      <c r="BH45" s="10">
        <f>Fuente!BD45</f>
        <v>44498</v>
      </c>
      <c r="BI45" s="15">
        <f>Fuente!BE45</f>
        <v>0</v>
      </c>
    </row>
    <row r="46" spans="1:61" ht="16.5" customHeight="1" x14ac:dyDescent="0.3">
      <c r="A46" t="str">
        <f>Fuente!A46</f>
        <v>IPCO SS Equity</v>
      </c>
      <c r="B46" s="2" t="str">
        <f>Fuente!B46</f>
        <v>International Petroleum Corp/Sweden</v>
      </c>
      <c r="C46" s="3">
        <f>Fuente!C46</f>
        <v>0.34294772972506549</v>
      </c>
      <c r="D46" s="3">
        <f>Fuente!D46</f>
        <v>0.46257062904338725</v>
      </c>
      <c r="E46" s="3" t="e">
        <f>Fuente!E46</f>
        <v>#VALUE!</v>
      </c>
      <c r="F46" s="3" t="e">
        <f>Fuente!F46</f>
        <v>#VALUE!</v>
      </c>
      <c r="G46" s="3">
        <f>_xll.BDP(A46,$G$1)/100</f>
        <v>9.0156718610281406E-2</v>
      </c>
      <c r="H46" s="3" t="e">
        <f t="shared" si="3"/>
        <v>#VALUE!</v>
      </c>
      <c r="I46" s="3" t="e">
        <f t="shared" si="4"/>
        <v>#VALUE!</v>
      </c>
      <c r="J46" s="3" t="e">
        <f t="shared" si="5"/>
        <v>#VALUE!</v>
      </c>
      <c r="K46" s="3">
        <f>Fuente!G44</f>
        <v>0.10893578199450711</v>
      </c>
      <c r="L46" s="3">
        <f>Fuente!H44</f>
        <v>2.8633878539108277E-2</v>
      </c>
      <c r="M46" s="16">
        <f>Fuente!I44</f>
        <v>-7.0973979402729453E-2</v>
      </c>
      <c r="N46" s="3">
        <f>Fuente!J44</f>
        <v>-0.69395436367913432</v>
      </c>
      <c r="O46" s="3">
        <f>Fuente!K44</f>
        <v>-0.17025365103766332</v>
      </c>
      <c r="P46" s="3">
        <f>Fuente!L44</f>
        <v>-0.39910564561207379</v>
      </c>
      <c r="Q46" s="4">
        <f>Fuente!M44</f>
        <v>-0.38671240296082326</v>
      </c>
      <c r="R46" s="5">
        <f>Fuente!N44</f>
        <v>0.32627005347593585</v>
      </c>
      <c r="S46" s="4">
        <f>Fuente!O44</f>
        <v>3.8395305823075453E-2</v>
      </c>
      <c r="T46" s="16">
        <f>Fuente!P44</f>
        <v>-7.3453724604966144</v>
      </c>
      <c r="U46" s="6">
        <f>Fuente!Q46</f>
        <v>1</v>
      </c>
      <c r="V46" s="6">
        <f>Fuente!R46</f>
        <v>2</v>
      </c>
      <c r="W46" s="6">
        <f>Fuente!S46</f>
        <v>2</v>
      </c>
      <c r="X46" s="6">
        <f>Fuente!T46</f>
        <v>1</v>
      </c>
      <c r="Y46" s="6">
        <f>Fuente!U46</f>
        <v>2</v>
      </c>
      <c r="Z46" s="6">
        <f>Fuente!V46</f>
        <v>1</v>
      </c>
      <c r="AA46" s="6">
        <f>Fuente!W46</f>
        <v>1</v>
      </c>
      <c r="AB46" s="6">
        <f>Fuente!X46</f>
        <v>1</v>
      </c>
      <c r="AC46" s="6">
        <f>Fuente!Y46</f>
        <v>2</v>
      </c>
      <c r="AD46" s="6">
        <f>Fuente!Z46</f>
        <v>3</v>
      </c>
      <c r="AE46" s="6">
        <f>Fuente!AA46</f>
        <v>1</v>
      </c>
      <c r="AF46" s="6">
        <f>Fuente!AB46</f>
        <v>2</v>
      </c>
      <c r="AG46" s="6">
        <f>Fuente!AC46</f>
        <v>3</v>
      </c>
      <c r="AH46" s="6" t="str">
        <f>Fuente!AD46</f>
        <v>Cyclical</v>
      </c>
      <c r="AI46" s="6" t="str">
        <f>Fuente!AE46</f>
        <v>Regular</v>
      </c>
      <c r="AJ46" s="6" t="str">
        <f>Fuente!AF46</f>
        <v>CANADA</v>
      </c>
      <c r="AK46" s="6" t="str">
        <f>Fuente!AG46</f>
        <v>Energy</v>
      </c>
      <c r="AL46" s="6" t="str">
        <f>Fuente!AH46</f>
        <v>Oil, Gas &amp; Consumable Fuels</v>
      </c>
      <c r="AM46" s="6" t="str">
        <f>Fuente!AI46</f>
        <v>#N/A Invalid Field</v>
      </c>
      <c r="AN46" s="6" t="str">
        <f>Fuente!AJ46</f>
        <v>Good</v>
      </c>
      <c r="AO46" s="6" t="str">
        <f>Fuente!AK46</f>
        <v>Medium</v>
      </c>
      <c r="AP46" s="6" t="str">
        <f>Fuente!AL46</f>
        <v>Unique Assets</v>
      </c>
      <c r="AQ46" s="6">
        <f>Fuente!AM46</f>
        <v>0</v>
      </c>
      <c r="AR46" s="6">
        <f>Fuente!AN46</f>
        <v>0</v>
      </c>
      <c r="AS46" s="6" t="str">
        <f>Fuente!AO46</f>
        <v>Narrow</v>
      </c>
      <c r="AT46" s="6" t="str">
        <f>Fuente!AP46</f>
        <v>Static</v>
      </c>
      <c r="AU46" s="6" t="str">
        <f>Fuente!AQ46</f>
        <v>Yes</v>
      </c>
      <c r="AV46" s="6">
        <f>Fuente!AR46</f>
        <v>3</v>
      </c>
      <c r="AW46" s="6">
        <f>Fuente!AS46</f>
        <v>12</v>
      </c>
      <c r="AX46" s="6">
        <f>Fuente!AT46</f>
        <v>116</v>
      </c>
      <c r="AY46" s="6">
        <f>Fuente!AU46</f>
        <v>165</v>
      </c>
      <c r="AZ46" s="6" t="str">
        <f>Fuente!AV46</f>
        <v>Tactical</v>
      </c>
      <c r="BA46" s="6">
        <f>Fuente!AW46</f>
        <v>58</v>
      </c>
      <c r="BB46" s="6">
        <f>Fuente!AX46</f>
        <v>38.666666666666664</v>
      </c>
      <c r="BC46" s="6">
        <f>Fuente!AY46</f>
        <v>116</v>
      </c>
      <c r="BD46" s="6">
        <f>Fuente!AZ46</f>
        <v>3</v>
      </c>
      <c r="BE46" s="7" t="str">
        <f>Fuente!BA46</f>
        <v>Empresa de produccion de petroleo y gas. Alto crecimiento y poca deuda. Alto skin in the game. Para valorar vamos a utilizar estimaciones en función del precio de barril de Brent. Normalizamos en el momento de análisis (guerra Rusia '22) y asumimos un precio de barril de brent medio 65-75USD/boe (barril oil equivalent) en '24. Esto supondría en '24 hacer en torno a 900M-1050M USD de Revenues, con un margen neto estable del 25% suponen 225-265M. También normalizamos FCF conversion y asumimos entre x1 y x1.2 respecto a Beneficio Neto lo que nos da 225-320M USD de FCF '24 (1.5-2.1FCF/Share). Valorando a 8x FCF por crecimiento y estabilidad de balance nos da 12-17USD (SEK 116-165).</v>
      </c>
      <c r="BF46" s="8">
        <f>Fuente!BB46</f>
        <v>0</v>
      </c>
      <c r="BG46" s="8">
        <f>Fuente!BC46</f>
        <v>0</v>
      </c>
      <c r="BH46" s="10">
        <f>Fuente!BD46</f>
        <v>44631</v>
      </c>
      <c r="BI46" s="15">
        <f>Fuente!BE46</f>
        <v>18</v>
      </c>
    </row>
    <row r="47" spans="1:61" ht="16.5" customHeight="1" x14ac:dyDescent="0.3">
      <c r="A47" t="str">
        <f>Fuente!A47</f>
        <v>ITX SM Equity</v>
      </c>
      <c r="B47" s="2" t="str">
        <f>Fuente!B47</f>
        <v>Industria de Diseno Textil SA</v>
      </c>
      <c r="C47" s="3">
        <f>Fuente!C47</f>
        <v>7.5722814417970949E-2</v>
      </c>
      <c r="D47" s="3">
        <f>Fuente!D47</f>
        <v>0.23427030987049169</v>
      </c>
      <c r="E47" s="3">
        <f>Fuente!E47</f>
        <v>0.45493384815819782</v>
      </c>
      <c r="F47" s="3">
        <f>Fuente!F47</f>
        <v>0.44385484673386172</v>
      </c>
      <c r="G47" s="3">
        <f>_xll.BDP(A47,$G$1)/100</f>
        <v>0.21039465058803331</v>
      </c>
      <c r="H47" s="3">
        <f t="shared" si="3"/>
        <v>0.45493384815819782</v>
      </c>
      <c r="I47" s="3">
        <f t="shared" si="4"/>
        <v>0.45493384815819782</v>
      </c>
      <c r="J47" s="3">
        <f t="shared" si="5"/>
        <v>0.45493384815819782</v>
      </c>
      <c r="K47" s="3">
        <f>Fuente!G45</f>
        <v>0.19470308187519864</v>
      </c>
      <c r="L47" s="3">
        <f>Fuente!H45</f>
        <v>4.1745045508726399E-3</v>
      </c>
      <c r="M47" s="16">
        <f>Fuente!I45</f>
        <v>2.9112545960762453</v>
      </c>
      <c r="N47" s="3">
        <f>Fuente!J45</f>
        <v>-5.010426228464393E-2</v>
      </c>
      <c r="O47" s="3">
        <f>Fuente!K45</f>
        <v>6.5956322648820009E-2</v>
      </c>
      <c r="P47" s="3">
        <f>Fuente!L45</f>
        <v>0.20822945226765752</v>
      </c>
      <c r="Q47" s="4">
        <f>Fuente!M45</f>
        <v>6.8324168353627229E-2</v>
      </c>
      <c r="R47" s="5">
        <f>Fuente!N45</f>
        <v>0.17910048460673311</v>
      </c>
      <c r="S47" s="4">
        <f>Fuente!O45</f>
        <v>8.9881876535357254E-3</v>
      </c>
      <c r="T47" s="16">
        <f>Fuente!P45</f>
        <v>3.1883307096028535</v>
      </c>
      <c r="U47" s="6">
        <f>Fuente!Q47</f>
        <v>3</v>
      </c>
      <c r="V47" s="6">
        <f>Fuente!R47</f>
        <v>2</v>
      </c>
      <c r="W47" s="6">
        <f>Fuente!S47</f>
        <v>2</v>
      </c>
      <c r="X47" s="6">
        <f>Fuente!T47</f>
        <v>3</v>
      </c>
      <c r="Y47" s="6">
        <f>Fuente!U47</f>
        <v>1</v>
      </c>
      <c r="Z47" s="6">
        <f>Fuente!V47</f>
        <v>3</v>
      </c>
      <c r="AA47" s="6">
        <f>Fuente!W47</f>
        <v>2</v>
      </c>
      <c r="AB47" s="6">
        <f>Fuente!X47</f>
        <v>2</v>
      </c>
      <c r="AC47" s="6">
        <f>Fuente!Y47</f>
        <v>3</v>
      </c>
      <c r="AD47" s="6">
        <f>Fuente!Z47</f>
        <v>3</v>
      </c>
      <c r="AE47" s="6">
        <f>Fuente!AA47</f>
        <v>3</v>
      </c>
      <c r="AF47" s="6">
        <f>Fuente!AB47</f>
        <v>2</v>
      </c>
      <c r="AG47" s="6">
        <f>Fuente!AC47</f>
        <v>2</v>
      </c>
      <c r="AH47" s="6" t="str">
        <f>Fuente!AD47</f>
        <v>Stalwart</v>
      </c>
      <c r="AI47" s="6" t="str">
        <f>Fuente!AE47</f>
        <v>Excellent</v>
      </c>
      <c r="AJ47" s="6" t="str">
        <f>Fuente!AF47</f>
        <v>SPAIN</v>
      </c>
      <c r="AK47" s="6" t="str">
        <f>Fuente!AG47</f>
        <v>Consumer Discretionary</v>
      </c>
      <c r="AL47" s="6" t="str">
        <f>Fuente!AH47</f>
        <v>Specialty Retail</v>
      </c>
      <c r="AM47" s="6" t="str">
        <f>Fuente!AI47</f>
        <v>Retailing</v>
      </c>
      <c r="AN47" s="6" t="str">
        <f>Fuente!AJ47</f>
        <v>Strongest</v>
      </c>
      <c r="AO47" s="6" t="str">
        <f>Fuente!AK47</f>
        <v>Low</v>
      </c>
      <c r="AP47" s="6" t="str">
        <f>Fuente!AL47</f>
        <v>Processes</v>
      </c>
      <c r="AQ47" s="6">
        <f>Fuente!AM47</f>
        <v>0</v>
      </c>
      <c r="AR47" s="6">
        <f>Fuente!AN47</f>
        <v>0</v>
      </c>
      <c r="AS47" s="6" t="str">
        <f>Fuente!AO47</f>
        <v>Narrow</v>
      </c>
      <c r="AT47" s="6" t="str">
        <f>Fuente!AP47</f>
        <v>Static</v>
      </c>
      <c r="AU47" s="6" t="str">
        <f>Fuente!AQ47</f>
        <v>Yes</v>
      </c>
      <c r="AV47" s="6">
        <f>Fuente!AR47</f>
        <v>3.1</v>
      </c>
      <c r="AW47" s="6">
        <f>Fuente!AS47</f>
        <v>22</v>
      </c>
      <c r="AX47" s="6">
        <f>Fuente!AT47</f>
        <v>32</v>
      </c>
      <c r="AY47" s="6">
        <f>Fuente!AU47</f>
        <v>40</v>
      </c>
      <c r="AZ47" s="6" t="str">
        <f>Fuente!AV47</f>
        <v>Strategical</v>
      </c>
      <c r="BA47" s="6">
        <f>Fuente!AW47</f>
        <v>24.615384615384613</v>
      </c>
      <c r="BB47" s="6">
        <f>Fuente!AX47</f>
        <v>21.333333333333332</v>
      </c>
      <c r="BC47" s="6">
        <f>Fuente!AY47</f>
        <v>40</v>
      </c>
      <c r="BD47" s="6">
        <f>Fuente!AZ47</f>
        <v>3</v>
      </c>
      <c r="BE47" s="7" t="str">
        <f>Fuente!BA47</f>
        <v>Compañía estable con crecimiento (aunque no elevado) que es líder en fast-fashion por su capacidad única para copiar colecciones y enviarlas a todas las tiendas mundiales de forma muy rápida. La clave está en su tremenda capacidad de adaptación en un entorno muy cambiante. Actualmente está llevando a cabo un cambio en su modelo de negocio para centrarse en tiendas grandes y online. CAGR a '25  8% y margen neto del 13%. Normalizando un FCF  de 5-5.5 Bn (120% FCF conversion) y valorando a un múltiplo de 18-20 por su calidad llegamos a un rango de 100-120B o 32-40 euros por acción.</v>
      </c>
      <c r="BF47" s="8">
        <f>Fuente!BB47</f>
        <v>0</v>
      </c>
      <c r="BG47" s="8">
        <f>Fuente!BC47</f>
        <v>0</v>
      </c>
      <c r="BH47" s="10">
        <f>Fuente!BD47</f>
        <v>44804</v>
      </c>
      <c r="BI47" s="15">
        <f>Fuente!BE47</f>
        <v>1.7</v>
      </c>
    </row>
    <row r="48" spans="1:61" ht="16.5" customHeight="1" x14ac:dyDescent="0.3">
      <c r="A48" t="str">
        <f>Fuente!A48</f>
        <v>9618 HK Equity</v>
      </c>
      <c r="B48" s="2" t="str">
        <f>Fuente!B48</f>
        <v>JD.com Inc</v>
      </c>
      <c r="C48" s="3">
        <f>Fuente!C48</f>
        <v>0.42275292871142395</v>
      </c>
      <c r="D48" s="3">
        <f>Fuente!D48</f>
        <v>6.5703070060686795E-3</v>
      </c>
      <c r="E48" s="3">
        <f>Fuente!E48</f>
        <v>5.6638502842204848E-2</v>
      </c>
      <c r="F48" s="3">
        <f>Fuente!F48</f>
        <v>4.9550098195171831E-2</v>
      </c>
      <c r="G48" s="3">
        <f>_xll.BDP(A48,$G$1)/100</f>
        <v>3.6913247167551892E-2</v>
      </c>
      <c r="H48" s="3">
        <f t="shared" si="3"/>
        <v>5.6638502842204848E-2</v>
      </c>
      <c r="I48" s="3">
        <f t="shared" si="4"/>
        <v>5.6638502842204848E-2</v>
      </c>
      <c r="J48" s="3">
        <f t="shared" si="5"/>
        <v>5.6638502842204848E-2</v>
      </c>
      <c r="K48" s="3" t="e">
        <f>Fuente!G46</f>
        <v>#VALUE!</v>
      </c>
      <c r="L48" s="3" t="e">
        <f>Fuente!H46</f>
        <v>#VALUE!</v>
      </c>
      <c r="M48" s="16" t="e">
        <f>Fuente!I46</f>
        <v>#VALUE!</v>
      </c>
      <c r="N48" s="3">
        <f>Fuente!J46</f>
        <v>1.0557773225898002</v>
      </c>
      <c r="O48" s="3">
        <f>Fuente!K46</f>
        <v>0.49338169202396726</v>
      </c>
      <c r="P48" s="3">
        <f>Fuente!L46</f>
        <v>0.21067861764806048</v>
      </c>
      <c r="Q48" s="4">
        <f>Fuente!M46</f>
        <v>0.21067861764806048</v>
      </c>
      <c r="R48" s="5">
        <f>Fuente!N46</f>
        <v>7.2289298517517031E-2</v>
      </c>
      <c r="S48" s="4">
        <f>Fuente!O46</f>
        <v>0.13240081888116303</v>
      </c>
      <c r="T48" s="16">
        <f>Fuente!P46</f>
        <v>0.28003248234456835</v>
      </c>
      <c r="U48" s="6">
        <f>Fuente!Q48</f>
        <v>2</v>
      </c>
      <c r="V48" s="6">
        <f>Fuente!R48</f>
        <v>3</v>
      </c>
      <c r="W48" s="6">
        <f>Fuente!S48</f>
        <v>1</v>
      </c>
      <c r="X48" s="6">
        <f>Fuente!T48</f>
        <v>1</v>
      </c>
      <c r="Y48" s="6">
        <f>Fuente!U48</f>
        <v>1</v>
      </c>
      <c r="Z48" s="6">
        <f>Fuente!V48</f>
        <v>3</v>
      </c>
      <c r="AA48" s="6">
        <f>Fuente!W48</f>
        <v>1</v>
      </c>
      <c r="AB48" s="6">
        <f>Fuente!X48</f>
        <v>1</v>
      </c>
      <c r="AC48" s="6">
        <f>Fuente!Y48</f>
        <v>3</v>
      </c>
      <c r="AD48" s="6">
        <f>Fuente!Z48</f>
        <v>3</v>
      </c>
      <c r="AE48" s="6">
        <f>Fuente!AA48</f>
        <v>3</v>
      </c>
      <c r="AF48" s="6">
        <f>Fuente!AB48</f>
        <v>3</v>
      </c>
      <c r="AG48" s="6">
        <f>Fuente!AC48</f>
        <v>2</v>
      </c>
      <c r="AH48" s="6" t="str">
        <f>Fuente!AD48</f>
        <v>Fast Grower</v>
      </c>
      <c r="AI48" s="6" t="str">
        <f>Fuente!AE48</f>
        <v>Good</v>
      </c>
      <c r="AJ48" s="6" t="str">
        <f>Fuente!AF48</f>
        <v>CHINA</v>
      </c>
      <c r="AK48" s="6" t="str">
        <f>Fuente!AG48</f>
        <v>Consumer Discretionary</v>
      </c>
      <c r="AL48" s="6" t="str">
        <f>Fuente!AH48</f>
        <v>Internet &amp; Direct Marketing Re</v>
      </c>
      <c r="AM48" s="6" t="str">
        <f>Fuente!AI48</f>
        <v>Retailing</v>
      </c>
      <c r="AN48" s="6" t="str">
        <f>Fuente!AJ48</f>
        <v>Good</v>
      </c>
      <c r="AO48" s="6" t="str">
        <f>Fuente!AK48</f>
        <v>Medium</v>
      </c>
      <c r="AP48" s="6" t="str">
        <f>Fuente!AL48</f>
        <v>Network Effects</v>
      </c>
      <c r="AQ48" s="6" t="str">
        <f>Fuente!AM48</f>
        <v>Economies of Scale</v>
      </c>
      <c r="AR48" s="6">
        <f>Fuente!AN48</f>
        <v>0</v>
      </c>
      <c r="AS48" s="6" t="str">
        <f>Fuente!AO48</f>
        <v>Wide</v>
      </c>
      <c r="AT48" s="6" t="str">
        <f>Fuente!AP48</f>
        <v>Widing</v>
      </c>
      <c r="AU48" s="6" t="str">
        <f>Fuente!AQ48</f>
        <v>Fast</v>
      </c>
      <c r="AV48" s="6">
        <f>Fuente!AR48</f>
        <v>1.2</v>
      </c>
      <c r="AW48" s="6">
        <f>Fuente!AS48</f>
        <v>0</v>
      </c>
      <c r="AX48" s="6">
        <f>Fuente!AT48</f>
        <v>85</v>
      </c>
      <c r="AY48" s="6">
        <f>Fuente!AU48</f>
        <v>100</v>
      </c>
      <c r="AZ48" s="6" t="str">
        <f>Fuente!AV48</f>
        <v>Strategical</v>
      </c>
      <c r="BA48" s="6">
        <f>Fuente!AW48</f>
        <v>65.384615384615387</v>
      </c>
      <c r="BB48" s="6">
        <f>Fuente!AX48</f>
        <v>56.666666666666664</v>
      </c>
      <c r="BC48" s="6">
        <f>Fuente!AY48</f>
        <v>100</v>
      </c>
      <c r="BD48" s="6">
        <f>Fuente!AZ48</f>
        <v>1</v>
      </c>
      <c r="BE48" s="7" t="str">
        <f>Fuente!BA48</f>
        <v>Estimamos que el margen FCF normalizado se encuentra en el 3% y valoramos a x15 por calidad y crecimiento, penalizando por ser China. Normalizando 250B en ventas para 2024, tenemos una valoración de 100-120B más 30B de caja neta: 130-150B (85-100$/acción).</v>
      </c>
      <c r="BF48" s="8">
        <f>Fuente!BB48</f>
        <v>0</v>
      </c>
      <c r="BG48" s="8">
        <f>Fuente!BC48</f>
        <v>0</v>
      </c>
      <c r="BH48" s="10">
        <f>Fuente!BD48</f>
        <v>44634</v>
      </c>
      <c r="BI48" s="15">
        <f>Fuente!BE48</f>
        <v>4.8</v>
      </c>
    </row>
    <row r="49" spans="1:61" ht="16.5" customHeight="1" x14ac:dyDescent="0.3">
      <c r="A49" t="str">
        <f>Fuente!A49</f>
        <v>JEN GY Equity</v>
      </c>
      <c r="B49" s="2" t="str">
        <f>Fuente!B49</f>
        <v>Jenoptik AG</v>
      </c>
      <c r="C49" s="3">
        <f>Fuente!C49</f>
        <v>3.761610380720426E-2</v>
      </c>
      <c r="D49" s="3">
        <f>Fuente!D49</f>
        <v>0.14790203674585964</v>
      </c>
      <c r="E49" s="3">
        <f>Fuente!E49</f>
        <v>0.16390186071661181</v>
      </c>
      <c r="F49" s="3">
        <f>Fuente!F49</f>
        <v>0.11566480604494352</v>
      </c>
      <c r="G49" s="3">
        <f>_xll.BDP(A49,$G$1)/100</f>
        <v>0.11771644709882911</v>
      </c>
      <c r="H49" s="3">
        <f t="shared" si="3"/>
        <v>0.16390186071661181</v>
      </c>
      <c r="I49" s="3">
        <f t="shared" si="4"/>
        <v>0.16390186071661181</v>
      </c>
      <c r="J49" s="3">
        <f t="shared" si="5"/>
        <v>0.16390186071661181</v>
      </c>
      <c r="K49" s="3">
        <f>Fuente!G47</f>
        <v>-0.23668248060794328</v>
      </c>
      <c r="L49" s="3">
        <f>Fuente!H47</f>
        <v>-0.64206813542860264</v>
      </c>
      <c r="M49" s="16">
        <f>Fuente!I47</f>
        <v>-0.87602487874395274</v>
      </c>
      <c r="N49" s="3">
        <f>Fuente!J47</f>
        <v>0.3584942652681109</v>
      </c>
      <c r="O49" s="3">
        <f>Fuente!K47</f>
        <v>0.26270024534564873</v>
      </c>
      <c r="P49" s="3">
        <f>Fuente!L47</f>
        <v>0.36433205789386125</v>
      </c>
      <c r="Q49" s="4">
        <f>Fuente!M47</f>
        <v>0.35831151832460734</v>
      </c>
      <c r="R49" s="5">
        <f>Fuente!N47</f>
        <v>-0.12298646627004836</v>
      </c>
      <c r="S49" s="4">
        <f>Fuente!O47</f>
        <v>1.8600682593856655E-2</v>
      </c>
      <c r="T49" s="16">
        <f>Fuente!P47</f>
        <v>-0.48551023211097377</v>
      </c>
      <c r="U49" s="6">
        <f>Fuente!Q49</f>
        <v>3</v>
      </c>
      <c r="V49" s="6">
        <f>Fuente!R49</f>
        <v>1</v>
      </c>
      <c r="W49" s="6">
        <f>Fuente!S49</f>
        <v>1</v>
      </c>
      <c r="X49" s="6">
        <f>Fuente!T49</f>
        <v>3</v>
      </c>
      <c r="Y49" s="6">
        <f>Fuente!U49</f>
        <v>2</v>
      </c>
      <c r="Z49" s="6">
        <f>Fuente!V49</f>
        <v>1</v>
      </c>
      <c r="AA49" s="6">
        <f>Fuente!W49</f>
        <v>1</v>
      </c>
      <c r="AB49" s="6">
        <f>Fuente!X49</f>
        <v>1</v>
      </c>
      <c r="AC49" s="6">
        <f>Fuente!Y49</f>
        <v>1</v>
      </c>
      <c r="AD49" s="6">
        <f>Fuente!Z49</f>
        <v>2</v>
      </c>
      <c r="AE49" s="6">
        <f>Fuente!AA49</f>
        <v>2</v>
      </c>
      <c r="AF49" s="6">
        <f>Fuente!AB49</f>
        <v>1</v>
      </c>
      <c r="AG49" s="6">
        <f>Fuente!AC49</f>
        <v>2</v>
      </c>
      <c r="AH49" s="6" t="str">
        <f>Fuente!AD49</f>
        <v>Slow Grower</v>
      </c>
      <c r="AI49" s="6" t="str">
        <f>Fuente!AE49</f>
        <v>Good</v>
      </c>
      <c r="AJ49" s="6" t="str">
        <f>Fuente!AF49</f>
        <v>GERMANY</v>
      </c>
      <c r="AK49" s="6" t="str">
        <f>Fuente!AG49</f>
        <v>Information Technology</v>
      </c>
      <c r="AL49" s="6" t="str">
        <f>Fuente!AH49</f>
        <v>Electronic Equipment, Instrume</v>
      </c>
      <c r="AM49" s="6" t="str">
        <f>Fuente!AI49</f>
        <v>Technology Hardware &amp; Equipmen</v>
      </c>
      <c r="AN49" s="6" t="str">
        <f>Fuente!AJ49</f>
        <v>Good</v>
      </c>
      <c r="AO49" s="6" t="str">
        <f>Fuente!AK49</f>
        <v>Low</v>
      </c>
      <c r="AP49" s="6" t="str">
        <f>Fuente!AL49</f>
        <v>Switching Costs</v>
      </c>
      <c r="AQ49" s="6">
        <f>Fuente!AM49</f>
        <v>0</v>
      </c>
      <c r="AR49" s="6">
        <f>Fuente!AN49</f>
        <v>0</v>
      </c>
      <c r="AS49" s="6" t="str">
        <f>Fuente!AO49</f>
        <v>Narrow</v>
      </c>
      <c r="AT49" s="6" t="str">
        <f>Fuente!AP49</f>
        <v>Static</v>
      </c>
      <c r="AU49" s="6" t="str">
        <f>Fuente!AQ49</f>
        <v>Slow</v>
      </c>
      <c r="AV49" s="6">
        <f>Fuente!AR49</f>
        <v>2.5</v>
      </c>
      <c r="AW49" s="6">
        <f>Fuente!AS49</f>
        <v>25</v>
      </c>
      <c r="AX49" s="6">
        <f>Fuente!AT49</f>
        <v>24</v>
      </c>
      <c r="AY49" s="6">
        <f>Fuente!AU49</f>
        <v>33</v>
      </c>
      <c r="AZ49" s="6" t="str">
        <f>Fuente!AV49</f>
        <v>Tactical</v>
      </c>
      <c r="BA49" s="6">
        <f>Fuente!AW49</f>
        <v>12</v>
      </c>
      <c r="BB49" s="6">
        <f>Fuente!AX49</f>
        <v>8</v>
      </c>
      <c r="BC49" s="6">
        <f>Fuente!AY49</f>
        <v>24</v>
      </c>
      <c r="BD49" s="6">
        <f>Fuente!AZ49</f>
        <v>1</v>
      </c>
      <c r="BE49" s="7" t="str">
        <f>Fuente!BA49</f>
        <v>Prevemos 1B de ventas para 2024 con un margen FCF del 8-12%: 80-120M FCF. Valorando a x16 sin primar calidad ni crecimiento: 1.4-1.9B (24-33 EUR/acción).</v>
      </c>
      <c r="BF49" s="8">
        <f>Fuente!BB49</f>
        <v>0</v>
      </c>
      <c r="BG49" s="8">
        <f>Fuente!BC49</f>
        <v>0</v>
      </c>
      <c r="BH49" s="10">
        <f>Fuente!BD49</f>
        <v>44651</v>
      </c>
      <c r="BI49" s="15">
        <f>Fuente!BE49</f>
        <v>1.8</v>
      </c>
    </row>
    <row r="50" spans="1:61" ht="16.5" customHeight="1" x14ac:dyDescent="0.3">
      <c r="A50" t="str">
        <f>Fuente!A50</f>
        <v>KER FP Equity</v>
      </c>
      <c r="B50" s="2" t="str">
        <f>Fuente!B50</f>
        <v>Kering SA</v>
      </c>
      <c r="C50" s="3">
        <f>Fuente!C50</f>
        <v>8.058512740344885E-2</v>
      </c>
      <c r="D50" s="3">
        <f>Fuente!D50</f>
        <v>0.27655272498150935</v>
      </c>
      <c r="E50" s="3">
        <f>Fuente!E50</f>
        <v>0.22996925808551016</v>
      </c>
      <c r="F50" s="3">
        <f>Fuente!F50</f>
        <v>0.18294723612007155</v>
      </c>
      <c r="G50" s="3">
        <f>_xll.BDP(A50,$G$1)/100</f>
        <v>0.2283864272588409</v>
      </c>
      <c r="H50" s="3">
        <f t="shared" si="3"/>
        <v>0.22996925808551016</v>
      </c>
      <c r="I50" s="3">
        <f t="shared" si="4"/>
        <v>0.22996925808551016</v>
      </c>
      <c r="J50" s="3">
        <f t="shared" si="5"/>
        <v>0.22996925808551016</v>
      </c>
      <c r="K50" s="3">
        <f>Fuente!G49</f>
        <v>8.8158294284599731E-2</v>
      </c>
      <c r="L50" s="3">
        <f>Fuente!H49</f>
        <v>3.2066195557574603E-2</v>
      </c>
      <c r="M50" s="16">
        <f>Fuente!I49</f>
        <v>0.7644396775380119</v>
      </c>
      <c r="N50" s="3">
        <f>Fuente!J49</f>
        <v>0.21975381255828919</v>
      </c>
      <c r="O50" s="3">
        <f>Fuente!K49</f>
        <v>0.20484150485469227</v>
      </c>
      <c r="P50" s="3">
        <f>Fuente!L49</f>
        <v>0.13530524136469471</v>
      </c>
      <c r="Q50" s="4">
        <f>Fuente!M49</f>
        <v>7.6080413832719171E-2</v>
      </c>
      <c r="R50" s="5">
        <f>Fuente!N49</f>
        <v>0.44633489834200302</v>
      </c>
      <c r="S50" s="4">
        <f>Fuente!O49</f>
        <v>4.919294123487023E-3</v>
      </c>
      <c r="T50" s="16">
        <f>Fuente!P49</f>
        <v>3.4365709009091026</v>
      </c>
      <c r="U50" s="6">
        <f>Fuente!Q50</f>
        <v>2</v>
      </c>
      <c r="V50" s="6">
        <f>Fuente!R50</f>
        <v>2</v>
      </c>
      <c r="W50" s="6">
        <f>Fuente!S50</f>
        <v>2</v>
      </c>
      <c r="X50" s="6">
        <f>Fuente!T50</f>
        <v>2</v>
      </c>
      <c r="Y50" s="6">
        <f>Fuente!U50</f>
        <v>2</v>
      </c>
      <c r="Z50" s="6">
        <f>Fuente!V50</f>
        <v>1</v>
      </c>
      <c r="AA50" s="6">
        <f>Fuente!W50</f>
        <v>2</v>
      </c>
      <c r="AB50" s="6">
        <f>Fuente!X50</f>
        <v>2</v>
      </c>
      <c r="AC50" s="6">
        <f>Fuente!Y50</f>
        <v>2</v>
      </c>
      <c r="AD50" s="6">
        <f>Fuente!Z50</f>
        <v>2</v>
      </c>
      <c r="AE50" s="6">
        <f>Fuente!AA50</f>
        <v>3</v>
      </c>
      <c r="AF50" s="6">
        <f>Fuente!AB50</f>
        <v>2</v>
      </c>
      <c r="AG50" s="6">
        <f>Fuente!AC50</f>
        <v>2</v>
      </c>
      <c r="AH50" s="6" t="str">
        <f>Fuente!AD50</f>
        <v>Stalwart</v>
      </c>
      <c r="AI50" s="6" t="str">
        <f>Fuente!AE50</f>
        <v>Good</v>
      </c>
      <c r="AJ50" s="6" t="str">
        <f>Fuente!AF50</f>
        <v>FRANCE</v>
      </c>
      <c r="AK50" s="6" t="str">
        <f>Fuente!AG50</f>
        <v>Consumer Discretionary</v>
      </c>
      <c r="AL50" s="6" t="str">
        <f>Fuente!AH50</f>
        <v>Textiles, Apparel &amp; Luxury Goo</v>
      </c>
      <c r="AM50" s="6" t="str">
        <f>Fuente!AI50</f>
        <v>Consumer Durables &amp; Apparel</v>
      </c>
      <c r="AN50" s="6" t="str">
        <f>Fuente!AJ50</f>
        <v>Strongest</v>
      </c>
      <c r="AO50" s="6" t="str">
        <f>Fuente!AK50</f>
        <v>Low</v>
      </c>
      <c r="AP50" s="6" t="str">
        <f>Fuente!AL50</f>
        <v>Intangible Assets/Brands</v>
      </c>
      <c r="AQ50" s="6">
        <f>Fuente!AM50</f>
        <v>0</v>
      </c>
      <c r="AR50" s="6">
        <f>Fuente!AN50</f>
        <v>0</v>
      </c>
      <c r="AS50" s="6" t="str">
        <f>Fuente!AO50</f>
        <v>Wide</v>
      </c>
      <c r="AT50" s="6" t="str">
        <f>Fuente!AP50</f>
        <v>Static</v>
      </c>
      <c r="AU50" s="6" t="str">
        <f>Fuente!AQ50</f>
        <v>Yes</v>
      </c>
      <c r="AV50" s="6">
        <f>Fuente!AR50</f>
        <v>5.5</v>
      </c>
      <c r="AW50" s="6">
        <f>Fuente!AS50</f>
        <v>28</v>
      </c>
      <c r="AX50" s="6">
        <f>Fuente!AT50</f>
        <v>800</v>
      </c>
      <c r="AY50" s="6">
        <f>Fuente!AU50</f>
        <v>950</v>
      </c>
      <c r="AZ50" s="6" t="str">
        <f>Fuente!AV50</f>
        <v>Strategical</v>
      </c>
      <c r="BA50" s="6">
        <f>Fuente!AW50</f>
        <v>615.38461538461536</v>
      </c>
      <c r="BB50" s="6">
        <f>Fuente!AX50</f>
        <v>533.33333333333337</v>
      </c>
      <c r="BC50" s="6">
        <f>Fuente!AY50</f>
        <v>950</v>
      </c>
      <c r="BD50" s="6">
        <f>Fuente!AZ50</f>
        <v>3</v>
      </c>
      <c r="BE50" s="7" t="str">
        <f>Fuente!BA50</f>
        <v>Sales first half '22 9.9Bn, redondeando harán 20Bn anuales. Asumiendo un crecimiento de 8-10% anualizado a '25 tenemos 25-26.3 Bn. Con un margen neto de 20% son 5-5.3 Bn de Net Income. Para que esto ocurra tiene, por un lado, que mantener ventas y, recuperar post Covid ycumplir crecimientos en Asia. Por el lado de segmentos que Gucci cumpla expectativas de ventas y márgenes (50% del grupo). Además, se espera un FCF conversión de x1 tenemos 5-5.3 Bn de FCF. Esto supone a 20-22x FCF 800-950€ por acción: 100-116Bn Market Cap (por calidad y crecimiento comparativamente alto en el sector, salvo peers de máxima calidad -LVMH, Hermes-).</v>
      </c>
      <c r="BF50" s="8">
        <f>Fuente!BB50</f>
        <v>0</v>
      </c>
      <c r="BG50" s="8">
        <f>Fuente!BC50</f>
        <v>0</v>
      </c>
      <c r="BH50" s="10">
        <f>Fuente!BD50</f>
        <v>44804</v>
      </c>
      <c r="BI50" s="15">
        <f>Fuente!BE50</f>
        <v>42</v>
      </c>
    </row>
    <row r="51" spans="1:61" ht="16.5" customHeight="1" x14ac:dyDescent="0.3">
      <c r="A51" t="str">
        <f>Fuente!A51</f>
        <v>KO US Equity</v>
      </c>
      <c r="B51" s="2" t="str">
        <f>Fuente!B51</f>
        <v>Coca-Cola Co/The</v>
      </c>
      <c r="C51" s="3">
        <f>Fuente!C51</f>
        <v>-1.988724838025481E-2</v>
      </c>
      <c r="D51" s="3">
        <f>Fuente!D51</f>
        <v>0.30309495259270891</v>
      </c>
      <c r="E51" s="3">
        <f>Fuente!E51</f>
        <v>0.28817501331766332</v>
      </c>
      <c r="F51" s="3">
        <f>Fuente!F51</f>
        <v>0.20816456876271933</v>
      </c>
      <c r="G51" s="3">
        <f>_xll.BDP(A51,$G$1)/100</f>
        <v>0.47584545868607431</v>
      </c>
      <c r="H51" s="3">
        <f t="shared" si="3"/>
        <v>0.28817501331766332</v>
      </c>
      <c r="I51" s="3">
        <f t="shared" si="4"/>
        <v>0.28817501331766332</v>
      </c>
      <c r="J51" s="3">
        <f t="shared" si="5"/>
        <v>0.28817501331766332</v>
      </c>
      <c r="K51" s="3">
        <f>Fuente!G50</f>
        <v>0.19250895014672345</v>
      </c>
      <c r="L51" s="3">
        <f>Fuente!H50</f>
        <v>2.3789833232024903E-2</v>
      </c>
      <c r="M51" s="16">
        <f>Fuente!I50</f>
        <v>1.3968924529749829</v>
      </c>
      <c r="N51" s="3">
        <f>Fuente!J50</f>
        <v>0.34694126807224324</v>
      </c>
      <c r="O51" s="3">
        <f>Fuente!K50</f>
        <v>0.36669462516718426</v>
      </c>
      <c r="P51" s="3">
        <f>Fuente!L50</f>
        <v>0.32351708439996646</v>
      </c>
      <c r="Q51" s="4">
        <f>Fuente!M50</f>
        <v>0.27268132286203428</v>
      </c>
      <c r="R51" s="5">
        <f>Fuente!N50</f>
        <v>0.16550375491546121</v>
      </c>
      <c r="S51" s="4">
        <f>Fuente!O50</f>
        <v>1.454901090923756E-2</v>
      </c>
      <c r="T51" s="16">
        <f>Fuente!P50</f>
        <v>0.72071278437190922</v>
      </c>
      <c r="U51" s="6">
        <f>Fuente!Q51</f>
        <v>2</v>
      </c>
      <c r="V51" s="6">
        <f>Fuente!R51</f>
        <v>1</v>
      </c>
      <c r="W51" s="6">
        <f>Fuente!S51</f>
        <v>3</v>
      </c>
      <c r="X51" s="6">
        <f>Fuente!T51</f>
        <v>3</v>
      </c>
      <c r="Y51" s="6">
        <f>Fuente!U51</f>
        <v>1</v>
      </c>
      <c r="Z51" s="6">
        <f>Fuente!V51</f>
        <v>2</v>
      </c>
      <c r="AA51" s="6">
        <f>Fuente!W51</f>
        <v>1</v>
      </c>
      <c r="AB51" s="6">
        <f>Fuente!X51</f>
        <v>3</v>
      </c>
      <c r="AC51" s="6">
        <f>Fuente!Y51</f>
        <v>2</v>
      </c>
      <c r="AD51" s="6">
        <f>Fuente!Z51</f>
        <v>2</v>
      </c>
      <c r="AE51" s="6">
        <f>Fuente!AA51</f>
        <v>2</v>
      </c>
      <c r="AF51" s="6">
        <f>Fuente!AB51</f>
        <v>2</v>
      </c>
      <c r="AG51" s="6">
        <f>Fuente!AC51</f>
        <v>2</v>
      </c>
      <c r="AH51" s="6" t="str">
        <f>Fuente!AD51</f>
        <v>Stalwart</v>
      </c>
      <c r="AI51" s="6" t="str">
        <f>Fuente!AE51</f>
        <v>Regular</v>
      </c>
      <c r="AJ51" s="6" t="str">
        <f>Fuente!AF51</f>
        <v>UNITED STATES</v>
      </c>
      <c r="AK51" s="6" t="str">
        <f>Fuente!AG51</f>
        <v>Consumer Staples</v>
      </c>
      <c r="AL51" s="6" t="str">
        <f>Fuente!AH51</f>
        <v>Beverages</v>
      </c>
      <c r="AM51" s="6" t="str">
        <f>Fuente!AI51</f>
        <v>Food, Beverage &amp; Tobacco</v>
      </c>
      <c r="AN51" s="6" t="str">
        <f>Fuente!AJ51</f>
        <v>Strongest</v>
      </c>
      <c r="AO51" s="6" t="str">
        <f>Fuente!AK51</f>
        <v>Low</v>
      </c>
      <c r="AP51" s="6" t="str">
        <f>Fuente!AL51</f>
        <v>Economies of Scale</v>
      </c>
      <c r="AQ51" s="6" t="str">
        <f>Fuente!AM51</f>
        <v>Intangible Assets/Brands</v>
      </c>
      <c r="AR51" s="6">
        <f>Fuente!AN51</f>
        <v>0</v>
      </c>
      <c r="AS51" s="6" t="str">
        <f>Fuente!AO51</f>
        <v>Wide</v>
      </c>
      <c r="AT51" s="6" t="str">
        <f>Fuente!AP51</f>
        <v>Static</v>
      </c>
      <c r="AU51" s="6" t="str">
        <f>Fuente!AQ51</f>
        <v>No</v>
      </c>
      <c r="AV51" s="6">
        <f>Fuente!AR51</f>
        <v>6</v>
      </c>
      <c r="AW51" s="6">
        <f>Fuente!AS51</f>
        <v>24</v>
      </c>
      <c r="AX51" s="6">
        <f>Fuente!AT51</f>
        <v>55</v>
      </c>
      <c r="AY51" s="6">
        <f>Fuente!AU51</f>
        <v>65</v>
      </c>
      <c r="AZ51" s="6" t="str">
        <f>Fuente!AV51</f>
        <v>Strategical</v>
      </c>
      <c r="BA51" s="6">
        <f>Fuente!AW51</f>
        <v>42.307692307692307</v>
      </c>
      <c r="BB51" s="6">
        <f>Fuente!AX51</f>
        <v>36.666666666666664</v>
      </c>
      <c r="BC51" s="6">
        <f>Fuente!AY51</f>
        <v>65</v>
      </c>
      <c r="BD51" s="6">
        <f>Fuente!AZ51</f>
        <v>1</v>
      </c>
      <c r="BE51" s="7" t="str">
        <f>Fuente!BA51</f>
        <v>Compañía de altísima calidad por su tamaño y capacidad de power pricing. En el análisis veo importante seguir la evolución de su deuda y el tipo que paga (creciente los últimos años). También el dividend yield en sus momentos más bajos (por debajo del 3%) en Febrero 2022. Prevemos entre 11,5B y 12B de FCF para 2024 y valoramos a x22-24 por calidad: 250-290B (55-65 USD).</v>
      </c>
      <c r="BF51" s="8">
        <f>Fuente!BB51</f>
        <v>0</v>
      </c>
      <c r="BG51" s="8">
        <f>Fuente!BC51</f>
        <v>0</v>
      </c>
      <c r="BH51" s="10">
        <f>Fuente!BD51</f>
        <v>44614</v>
      </c>
      <c r="BI51" s="15">
        <f>Fuente!BE51</f>
        <v>2.7</v>
      </c>
    </row>
    <row r="52" spans="1:61" ht="16.5" customHeight="1" x14ac:dyDescent="0.3">
      <c r="A52" t="str">
        <f>Fuente!A52</f>
        <v>KR US Equity</v>
      </c>
      <c r="B52" s="2" t="str">
        <f>Fuente!B52</f>
        <v>Kroger Co/The</v>
      </c>
      <c r="C52" s="3">
        <f>Fuente!C52</f>
        <v>4.4102662969558767E-2</v>
      </c>
      <c r="D52" s="3">
        <f>Fuente!D52</f>
        <v>4.8796681309593963E-2</v>
      </c>
      <c r="E52" s="3">
        <f>Fuente!E52</f>
        <v>0.18065595327369319</v>
      </c>
      <c r="F52" s="3">
        <f>Fuente!F52</f>
        <v>0.15826432866859486</v>
      </c>
      <c r="G52" s="3">
        <f>_xll.BDP(A52,$G$1)/100</f>
        <v>0.25447701880431811</v>
      </c>
      <c r="H52" s="3">
        <f t="shared" si="3"/>
        <v>0.18065595327369319</v>
      </c>
      <c r="I52" s="3">
        <f t="shared" si="4"/>
        <v>0.18065595327369319</v>
      </c>
      <c r="J52" s="3">
        <f t="shared" si="5"/>
        <v>0.18065595327369319</v>
      </c>
      <c r="K52" s="3">
        <f>Fuente!G51</f>
        <v>0.34295154785174742</v>
      </c>
      <c r="L52" s="3">
        <f>Fuente!H51</f>
        <v>8.0638609009444639E-3</v>
      </c>
      <c r="M52" s="16">
        <f>Fuente!I51</f>
        <v>2.0997019126139405</v>
      </c>
      <c r="N52" s="3">
        <f>Fuente!J51</f>
        <v>0.17149004515288335</v>
      </c>
      <c r="O52" s="3">
        <f>Fuente!K51</f>
        <v>0.32492627657923329</v>
      </c>
      <c r="P52" s="3">
        <f>Fuente!L51</f>
        <v>0.31176156933179916</v>
      </c>
      <c r="Q52" s="4">
        <f>Fuente!M51</f>
        <v>0.20199650883700632</v>
      </c>
      <c r="R52" s="5">
        <f>Fuente!N51</f>
        <v>0.40186155672013973</v>
      </c>
      <c r="S52" s="4">
        <f>Fuente!O51</f>
        <v>5.009237389209794E-2</v>
      </c>
      <c r="T52" s="16">
        <f>Fuente!P51</f>
        <v>2.39917204044264</v>
      </c>
      <c r="U52" s="6">
        <f>Fuente!Q52</f>
        <v>2</v>
      </c>
      <c r="V52" s="6">
        <f>Fuente!R52</f>
        <v>2</v>
      </c>
      <c r="W52" s="6">
        <f>Fuente!S52</f>
        <v>1</v>
      </c>
      <c r="X52" s="6">
        <f>Fuente!T52</f>
        <v>3</v>
      </c>
      <c r="Y52" s="6">
        <f>Fuente!U52</f>
        <v>1</v>
      </c>
      <c r="Z52" s="6">
        <f>Fuente!V52</f>
        <v>2</v>
      </c>
      <c r="AA52" s="6">
        <f>Fuente!W52</f>
        <v>2</v>
      </c>
      <c r="AB52" s="6">
        <f>Fuente!X52</f>
        <v>1</v>
      </c>
      <c r="AC52" s="6">
        <f>Fuente!Y52</f>
        <v>2</v>
      </c>
      <c r="AD52" s="6">
        <f>Fuente!Z52</f>
        <v>2</v>
      </c>
      <c r="AE52" s="6">
        <f>Fuente!AA52</f>
        <v>3</v>
      </c>
      <c r="AF52" s="6">
        <f>Fuente!AB52</f>
        <v>2</v>
      </c>
      <c r="AG52" s="6">
        <f>Fuente!AC52</f>
        <v>2</v>
      </c>
      <c r="AH52" s="6" t="str">
        <f>Fuente!AD52</f>
        <v>Slow Grower</v>
      </c>
      <c r="AI52" s="6" t="str">
        <f>Fuente!AE52</f>
        <v>Good</v>
      </c>
      <c r="AJ52" s="6" t="str">
        <f>Fuente!AF52</f>
        <v>UNITED STATES</v>
      </c>
      <c r="AK52" s="6" t="str">
        <f>Fuente!AG52</f>
        <v>Consumer Staples</v>
      </c>
      <c r="AL52" s="6" t="str">
        <f>Fuente!AH52</f>
        <v>Food &amp; Staples Retailing</v>
      </c>
      <c r="AM52" s="6" t="str">
        <f>Fuente!AI52</f>
        <v>Food &amp; Staples Retailing</v>
      </c>
      <c r="AN52" s="6" t="str">
        <f>Fuente!AJ52</f>
        <v>Strongest</v>
      </c>
      <c r="AO52" s="6" t="str">
        <f>Fuente!AK52</f>
        <v>Low</v>
      </c>
      <c r="AP52" s="6" t="str">
        <f>Fuente!AL52</f>
        <v>Economies of Scale</v>
      </c>
      <c r="AQ52" s="6">
        <f>Fuente!AM52</f>
        <v>0</v>
      </c>
      <c r="AR52" s="6">
        <f>Fuente!AN52</f>
        <v>0</v>
      </c>
      <c r="AS52" s="6" t="str">
        <f>Fuente!AO52</f>
        <v>Narrow</v>
      </c>
      <c r="AT52" s="6" t="str">
        <f>Fuente!AP52</f>
        <v>Static</v>
      </c>
      <c r="AU52" s="6" t="str">
        <f>Fuente!AQ52</f>
        <v>No</v>
      </c>
      <c r="AV52" s="6">
        <f>Fuente!AR52</f>
        <v>0.25</v>
      </c>
      <c r="AW52" s="6">
        <f>Fuente!AS52</f>
        <v>15</v>
      </c>
      <c r="AX52" s="6">
        <f>Fuente!AT52</f>
        <v>40</v>
      </c>
      <c r="AY52" s="6">
        <f>Fuente!AU52</f>
        <v>60</v>
      </c>
      <c r="AZ52" s="6" t="str">
        <f>Fuente!AV52</f>
        <v>Strategical</v>
      </c>
      <c r="BA52" s="6">
        <f>Fuente!AW52</f>
        <v>30.769230769230766</v>
      </c>
      <c r="BB52" s="6">
        <f>Fuente!AX52</f>
        <v>26.666666666666668</v>
      </c>
      <c r="BC52" s="6">
        <f>Fuente!AY52</f>
        <v>60</v>
      </c>
      <c r="BD52" s="6">
        <f>Fuente!AZ52</f>
        <v>1</v>
      </c>
      <c r="BE52" s="7" t="str">
        <f>Fuente!BA52</f>
        <v>Compañía de ingresos estables y crecientes, con márgenes pequeños por el sector en el que opera. No tiene un moat muy grande excepto economia de escala por el propio tamaño de la empresa. Valoramos a PER 14-16 por sus márgenes, su endeudamiento y crecimiento slow, pero es un sector muy estable. Con unas ventas estimadas de 140-145B y márgenes de 1.5%-2% da un beneficio entre 2,1 y 2,9B, lo que da un precio por accion entre 40 y 60.</v>
      </c>
      <c r="BF52" s="8">
        <f>Fuente!BB52</f>
        <v>0</v>
      </c>
      <c r="BG52" s="8">
        <f>Fuente!BC52</f>
        <v>0</v>
      </c>
      <c r="BH52" s="10">
        <f>Fuente!BD52</f>
        <v>44614</v>
      </c>
      <c r="BI52" s="15">
        <f>Fuente!BE52</f>
        <v>3.5</v>
      </c>
    </row>
    <row r="53" spans="1:61" ht="16.5" customHeight="1" x14ac:dyDescent="0.3">
      <c r="A53" t="str">
        <f>Fuente!A53</f>
        <v>KSPI LI Equity</v>
      </c>
      <c r="B53" s="2" t="str">
        <f>Fuente!B53</f>
        <v>Kaspi.KZ JSC</v>
      </c>
      <c r="C53" s="3" t="e">
        <f>Fuente!C53</f>
        <v>#N/A</v>
      </c>
      <c r="D53" s="3" t="e">
        <f>Fuente!D53</f>
        <v>#N/A</v>
      </c>
      <c r="E53" s="3" t="e">
        <f>Fuente!E53</f>
        <v>#N/A</v>
      </c>
      <c r="F53" s="3" t="e">
        <f>Fuente!F53</f>
        <v>#N/A</v>
      </c>
      <c r="G53" s="3" t="e">
        <f>_xll.BDP(A53,$G$1)/100</f>
        <v>#VALUE!</v>
      </c>
      <c r="H53" s="3" t="e">
        <f t="shared" si="3"/>
        <v>#N/A</v>
      </c>
      <c r="I53" s="3" t="e">
        <f t="shared" si="4"/>
        <v>#N/A</v>
      </c>
      <c r="J53" s="3" t="e">
        <f t="shared" si="5"/>
        <v>#N/A</v>
      </c>
      <c r="K53" s="3">
        <f>Fuente!G52</f>
        <v>0.40940391003823279</v>
      </c>
      <c r="L53" s="3">
        <f>Fuente!H52</f>
        <v>1.3416201179612782E-2</v>
      </c>
      <c r="M53" s="16">
        <f>Fuente!I52</f>
        <v>2.40539817066623</v>
      </c>
      <c r="N53" s="3">
        <f>Fuente!J52</f>
        <v>8.3509150679554445E-2</v>
      </c>
      <c r="O53" s="3">
        <f>Fuente!K52</f>
        <v>5.8121632024634336E-2</v>
      </c>
      <c r="P53" s="3">
        <f>Fuente!L52</f>
        <v>0.16079451406951997</v>
      </c>
      <c r="Q53" s="4">
        <f>Fuente!M52</f>
        <v>0.14340949033391914</v>
      </c>
      <c r="R53" s="5">
        <f>Fuente!N52</f>
        <v>0.41460097398324047</v>
      </c>
      <c r="S53" s="4">
        <f>Fuente!O52</f>
        <v>2.6424442609413706E-2</v>
      </c>
      <c r="T53" s="16">
        <f>Fuente!P52</f>
        <v>2.4542267238021038</v>
      </c>
      <c r="U53" s="6">
        <f>Fuente!Q53</f>
        <v>1</v>
      </c>
      <c r="V53" s="6">
        <f>Fuente!R53</f>
        <v>3</v>
      </c>
      <c r="W53" s="6">
        <f>Fuente!S53</f>
        <v>3</v>
      </c>
      <c r="X53" s="6">
        <f>Fuente!T53</f>
        <v>2</v>
      </c>
      <c r="Y53" s="6">
        <f>Fuente!U53</f>
        <v>3</v>
      </c>
      <c r="Z53" s="6">
        <f>Fuente!V53</f>
        <v>3</v>
      </c>
      <c r="AA53" s="6">
        <f>Fuente!W53</f>
        <v>3</v>
      </c>
      <c r="AB53" s="6">
        <f>Fuente!X53</f>
        <v>3</v>
      </c>
      <c r="AC53" s="6">
        <f>Fuente!Y53</f>
        <v>2</v>
      </c>
      <c r="AD53" s="6">
        <f>Fuente!Z53</f>
        <v>2</v>
      </c>
      <c r="AE53" s="6">
        <f>Fuente!AA53</f>
        <v>2</v>
      </c>
      <c r="AF53" s="6">
        <f>Fuente!AB53</f>
        <v>3</v>
      </c>
      <c r="AG53" s="6">
        <f>Fuente!AC53</f>
        <v>3</v>
      </c>
      <c r="AH53" s="6" t="str">
        <f>Fuente!AD53</f>
        <v>Fast Grower</v>
      </c>
      <c r="AI53" s="6" t="str">
        <f>Fuente!AE53</f>
        <v>Excellent</v>
      </c>
      <c r="AJ53" s="6" t="str">
        <f>Fuente!AF53</f>
        <v>KAZAKHSTAN</v>
      </c>
      <c r="AK53" s="6" t="str">
        <f>Fuente!AG53</f>
        <v>Financials</v>
      </c>
      <c r="AL53" s="6" t="str">
        <f>Fuente!AH53</f>
        <v>Consumer Finance</v>
      </c>
      <c r="AM53" s="6" t="str">
        <f>Fuente!AI53</f>
        <v>Diversified Financials</v>
      </c>
      <c r="AN53" s="6" t="str">
        <f>Fuente!AJ53</f>
        <v>Strongest</v>
      </c>
      <c r="AO53" s="6" t="str">
        <f>Fuente!AK53</f>
        <v>High</v>
      </c>
      <c r="AP53" s="6" t="str">
        <f>Fuente!AL53</f>
        <v>Network Effects</v>
      </c>
      <c r="AQ53" s="6" t="str">
        <f>Fuente!AM53</f>
        <v>Switching Costs</v>
      </c>
      <c r="AR53" s="6" t="str">
        <f>Fuente!AN53</f>
        <v>Economies of Scale</v>
      </c>
      <c r="AS53" s="6" t="str">
        <f>Fuente!AO53</f>
        <v>Wide</v>
      </c>
      <c r="AT53" s="6" t="str">
        <f>Fuente!AP53</f>
        <v>Widing</v>
      </c>
      <c r="AU53" s="6" t="str">
        <f>Fuente!AQ53</f>
        <v>Fast</v>
      </c>
      <c r="AV53" s="6">
        <f>Fuente!AR53</f>
        <v>15</v>
      </c>
      <c r="AW53" s="6">
        <f>Fuente!AS53</f>
        <v>35</v>
      </c>
      <c r="AX53" s="6">
        <f>Fuente!AT53</f>
        <v>120</v>
      </c>
      <c r="AY53" s="6">
        <f>Fuente!AU53</f>
        <v>160</v>
      </c>
      <c r="AZ53" s="6" t="str">
        <f>Fuente!AV53</f>
        <v>Strategical</v>
      </c>
      <c r="BA53" s="6">
        <f>Fuente!AW53</f>
        <v>92.307692307692307</v>
      </c>
      <c r="BB53" s="6">
        <f>Fuente!AX53</f>
        <v>80</v>
      </c>
      <c r="BC53" s="6">
        <f>Fuente!AY53</f>
        <v>160</v>
      </c>
      <c r="BD53" s="6">
        <f>Fuente!AZ53</f>
        <v>3</v>
      </c>
      <c r="BE53" s="7" t="str">
        <f>Fuente!BA53</f>
        <v>Estimamos unos beneficios 1,5-2B USD para 2023-24 y que el FCF es ligeramente superior. Valorando a x15 por ser Kazajistán (PEG&lt;0,5) llegamos a una valoración de 22-30B $ (120-160$/acción).</v>
      </c>
      <c r="BF53" s="8">
        <f>Fuente!BB53</f>
        <v>0</v>
      </c>
      <c r="BG53" s="8">
        <f>Fuente!BC53</f>
        <v>0</v>
      </c>
      <c r="BH53" s="10">
        <f>Fuente!BD53</f>
        <v>44614</v>
      </c>
      <c r="BI53" s="15">
        <f>Fuente!BE53</f>
        <v>0</v>
      </c>
    </row>
    <row r="54" spans="1:61" ht="16.5" customHeight="1" x14ac:dyDescent="0.3">
      <c r="A54" t="str">
        <f>Fuente!A54</f>
        <v>LOW US Equity</v>
      </c>
      <c r="B54" s="2" t="str">
        <f>Fuente!B54</f>
        <v>Lowe's Cos Inc</v>
      </c>
      <c r="C54" s="3">
        <f>Fuente!C54</f>
        <v>6.8401880333042744E-2</v>
      </c>
      <c r="D54" s="3">
        <f>Fuente!D54</f>
        <v>0.11689564726770432</v>
      </c>
      <c r="E54" s="3">
        <f>Fuente!E54</f>
        <v>0.2728604594559173</v>
      </c>
      <c r="F54" s="3">
        <f>Fuente!F54</f>
        <v>0.26851186528115556</v>
      </c>
      <c r="G54" s="3" t="e">
        <f>_xll.BDP(A54,$G$1)/100</f>
        <v>#VALUE!</v>
      </c>
      <c r="H54" s="3">
        <f t="shared" si="3"/>
        <v>0.2728604594559173</v>
      </c>
      <c r="I54" s="3">
        <f t="shared" si="4"/>
        <v>0.2728604594559173</v>
      </c>
      <c r="J54" s="3">
        <f t="shared" si="5"/>
        <v>0.2728604594559173</v>
      </c>
      <c r="K54" s="3" t="e">
        <f>Fuente!G53</f>
        <v>#VALUE!</v>
      </c>
      <c r="L54" s="3" t="e">
        <f>Fuente!H53</f>
        <v>#VALUE!</v>
      </c>
      <c r="M54" s="16" t="e">
        <f>Fuente!I53</f>
        <v>#VALUE!</v>
      </c>
      <c r="N54" s="3" t="e">
        <f>Fuente!J53</f>
        <v>#N/A</v>
      </c>
      <c r="O54" s="3" t="e">
        <f>Fuente!K53</f>
        <v>#N/A</v>
      </c>
      <c r="P54" s="3" t="e">
        <f>Fuente!L53</f>
        <v>#N/A</v>
      </c>
      <c r="Q54" s="4" t="e">
        <f>Fuente!M53</f>
        <v>#N/A</v>
      </c>
      <c r="R54" s="5" t="e">
        <f>Fuente!N53</f>
        <v>#N/A</v>
      </c>
      <c r="S54" s="4" t="e">
        <f>Fuente!O53</f>
        <v>#N/A</v>
      </c>
      <c r="T54" s="16" t="e">
        <f>Fuente!P53</f>
        <v>#N/A</v>
      </c>
      <c r="U54" s="6">
        <f>Fuente!Q54</f>
        <v>3</v>
      </c>
      <c r="V54" s="6">
        <f>Fuente!R54</f>
        <v>2</v>
      </c>
      <c r="W54" s="6">
        <f>Fuente!S54</f>
        <v>1</v>
      </c>
      <c r="X54" s="6">
        <f>Fuente!T54</f>
        <v>3</v>
      </c>
      <c r="Y54" s="6">
        <f>Fuente!U54</f>
        <v>3</v>
      </c>
      <c r="Z54" s="6">
        <f>Fuente!V54</f>
        <v>1</v>
      </c>
      <c r="AA54" s="6">
        <f>Fuente!W54</f>
        <v>2</v>
      </c>
      <c r="AB54" s="6">
        <f>Fuente!X54</f>
        <v>2</v>
      </c>
      <c r="AC54" s="6">
        <f>Fuente!Y54</f>
        <v>2</v>
      </c>
      <c r="AD54" s="6">
        <f>Fuente!Z54</f>
        <v>2</v>
      </c>
      <c r="AE54" s="6">
        <f>Fuente!AA54</f>
        <v>1</v>
      </c>
      <c r="AF54" s="6">
        <f>Fuente!AB54</f>
        <v>2</v>
      </c>
      <c r="AG54" s="6">
        <f>Fuente!AC54</f>
        <v>2</v>
      </c>
      <c r="AH54" s="6" t="str">
        <f>Fuente!AD54</f>
        <v>Stalwart</v>
      </c>
      <c r="AI54" s="6" t="str">
        <f>Fuente!AE54</f>
        <v>Good</v>
      </c>
      <c r="AJ54" s="6" t="str">
        <f>Fuente!AF54</f>
        <v>UNITED STATES</v>
      </c>
      <c r="AK54" s="6" t="str">
        <f>Fuente!AG54</f>
        <v>Consumer Discretionary</v>
      </c>
      <c r="AL54" s="6" t="str">
        <f>Fuente!AH54</f>
        <v>Specialty Retail</v>
      </c>
      <c r="AM54" s="6" t="str">
        <f>Fuente!AI54</f>
        <v>Retailing</v>
      </c>
      <c r="AN54" s="6" t="str">
        <f>Fuente!AJ54</f>
        <v>Strongest</v>
      </c>
      <c r="AO54" s="6" t="str">
        <f>Fuente!AK54</f>
        <v>Low</v>
      </c>
      <c r="AP54" s="6" t="str">
        <f>Fuente!AL54</f>
        <v>Location</v>
      </c>
      <c r="AQ54" s="6" t="str">
        <f>Fuente!AM54</f>
        <v>Economies of Scale</v>
      </c>
      <c r="AR54" s="6">
        <f>Fuente!AN54</f>
        <v>0</v>
      </c>
      <c r="AS54" s="6" t="str">
        <f>Fuente!AO54</f>
        <v>Narrow</v>
      </c>
      <c r="AT54" s="6" t="str">
        <f>Fuente!AP54</f>
        <v>Static</v>
      </c>
      <c r="AU54" s="6" t="str">
        <f>Fuente!AQ54</f>
        <v>Slow</v>
      </c>
      <c r="AV54" s="6">
        <f>Fuente!AR54</f>
        <v>1.6</v>
      </c>
      <c r="AW54" s="6">
        <f>Fuente!AS54</f>
        <v>20</v>
      </c>
      <c r="AX54" s="6">
        <f>Fuente!AT54</f>
        <v>225</v>
      </c>
      <c r="AY54" s="6">
        <f>Fuente!AU54</f>
        <v>270</v>
      </c>
      <c r="AZ54" s="6" t="str">
        <f>Fuente!AV54</f>
        <v>Tactical</v>
      </c>
      <c r="BA54" s="6">
        <f>Fuente!AW54</f>
        <v>112.5</v>
      </c>
      <c r="BB54" s="6">
        <f>Fuente!AX54</f>
        <v>75</v>
      </c>
      <c r="BC54" s="6">
        <f>Fuente!AY54</f>
        <v>225</v>
      </c>
      <c r="BD54" s="6">
        <f>Fuente!AZ54</f>
        <v>1</v>
      </c>
      <c r="BE54" s="7" t="str">
        <f>Fuente!BA54</f>
        <v>El problema a futuro es cómo van a seguir creciendo. Tienen o que seguir ampliando márgenes o que crecer en ventas (ninguna de las dos parece fácil en el sector y debido a su tamaño/consolidación). Buen SSS
Comparativamente con HD tiene menos calidad. Riesgos a vigilar: 1.Exposición de competencia en Asia (marcas locales) y, 2. Riesgo en el mercado (comportamiento clientes) que puede implicar reducción de múltiplos generalizados, aumento de inversiones para seguir compitiendo. FCF normalizado de 8-9B, valorando a x20 por calidad y estabilidad llegamos a 160-180B (240-270 USD/acción).</v>
      </c>
      <c r="BF54" s="8">
        <f>Fuente!BB54</f>
        <v>0</v>
      </c>
      <c r="BG54" s="8">
        <f>Fuente!BC54</f>
        <v>0</v>
      </c>
      <c r="BH54" s="10">
        <f>Fuente!BD54</f>
        <v>44615</v>
      </c>
      <c r="BI54" s="15">
        <f>Fuente!BE54</f>
        <v>12.6</v>
      </c>
    </row>
    <row r="55" spans="1:61" ht="16.5" customHeight="1" x14ac:dyDescent="0.3">
      <c r="A55" t="str">
        <f>Fuente!A55</f>
        <v>MC FP Equity</v>
      </c>
      <c r="B55" s="2" t="str">
        <f>Fuente!B55</f>
        <v>LVMH Moet Hennessy Louis Vuitton SE</v>
      </c>
      <c r="C55" s="3">
        <f>Fuente!C55</f>
        <v>0.10613257502227827</v>
      </c>
      <c r="D55" s="3">
        <f>Fuente!D55</f>
        <v>0.27496576551271018</v>
      </c>
      <c r="E55" s="3">
        <f>Fuente!E55</f>
        <v>0.30628851347285785</v>
      </c>
      <c r="F55" s="3">
        <f>Fuente!F55</f>
        <v>0.20888691487718217</v>
      </c>
      <c r="G55" s="3">
        <f>_xll.BDP(A55,$G$1)/100</f>
        <v>0.20873114572828338</v>
      </c>
      <c r="H55" s="3">
        <f t="shared" si="3"/>
        <v>0.30628851347285785</v>
      </c>
      <c r="I55" s="3">
        <f t="shared" si="4"/>
        <v>0.30628851347285785</v>
      </c>
      <c r="J55" s="3">
        <f t="shared" si="5"/>
        <v>0.30628851347285785</v>
      </c>
      <c r="K55" s="3" t="e">
        <f>Fuente!G72</f>
        <v>#VALUE!</v>
      </c>
      <c r="L55" s="3" t="e">
        <f>Fuente!H72</f>
        <v>#VALUE!</v>
      </c>
      <c r="M55" s="16" t="e">
        <f>Fuente!I72</f>
        <v>#VALUE!</v>
      </c>
      <c r="N55" s="3">
        <f>Fuente!J72</f>
        <v>6.9452280993685056E-2</v>
      </c>
      <c r="O55" s="3" t="str">
        <f>Fuente!K72</f>
        <v/>
      </c>
      <c r="P55" s="3" t="e">
        <f>Fuente!L72</f>
        <v>#VALUE!</v>
      </c>
      <c r="Q55" s="4" t="e">
        <f>Fuente!M72</f>
        <v>#VALUE!</v>
      </c>
      <c r="R55" s="5" t="e">
        <f>Fuente!N72</f>
        <v>#VALUE!</v>
      </c>
      <c r="S55" s="4" t="e">
        <f>Fuente!O72</f>
        <v>#VALUE!</v>
      </c>
      <c r="T55" s="16" t="e">
        <f>Fuente!P72</f>
        <v>#VALUE!</v>
      </c>
      <c r="U55" s="6">
        <f>Fuente!Q55</f>
        <v>3</v>
      </c>
      <c r="V55" s="6">
        <f>Fuente!R55</f>
        <v>2</v>
      </c>
      <c r="W55" s="6">
        <f>Fuente!S55</f>
        <v>2</v>
      </c>
      <c r="X55" s="6">
        <f>Fuente!T55</f>
        <v>3</v>
      </c>
      <c r="Y55" s="6">
        <f>Fuente!U55</f>
        <v>2</v>
      </c>
      <c r="Z55" s="6">
        <f>Fuente!V55</f>
        <v>1</v>
      </c>
      <c r="AA55" s="6">
        <f>Fuente!W55</f>
        <v>2</v>
      </c>
      <c r="AB55" s="6">
        <f>Fuente!X55</f>
        <v>3</v>
      </c>
      <c r="AC55" s="6">
        <f>Fuente!Y55</f>
        <v>2</v>
      </c>
      <c r="AD55" s="6">
        <f>Fuente!Z55</f>
        <v>3</v>
      </c>
      <c r="AE55" s="6">
        <f>Fuente!AA55</f>
        <v>3</v>
      </c>
      <c r="AF55" s="6">
        <f>Fuente!AB55</f>
        <v>2</v>
      </c>
      <c r="AG55" s="6">
        <f>Fuente!AC55</f>
        <v>2</v>
      </c>
      <c r="AH55" s="6" t="str">
        <f>Fuente!AD55</f>
        <v>Stalwart</v>
      </c>
      <c r="AI55" s="6" t="str">
        <f>Fuente!AE55</f>
        <v>Excellent</v>
      </c>
      <c r="AJ55" s="6" t="str">
        <f>Fuente!AF55</f>
        <v>FRANCE</v>
      </c>
      <c r="AK55" s="6" t="str">
        <f>Fuente!AG55</f>
        <v>Consumer Discretionary</v>
      </c>
      <c r="AL55" s="6" t="str">
        <f>Fuente!AH55</f>
        <v>Textiles, Apparel &amp; Luxury Goo</v>
      </c>
      <c r="AM55" s="6" t="str">
        <f>Fuente!AI55</f>
        <v>Consumer Durables &amp; Apparel</v>
      </c>
      <c r="AN55" s="6" t="str">
        <f>Fuente!AJ55</f>
        <v>Strongest</v>
      </c>
      <c r="AO55" s="6" t="str">
        <f>Fuente!AK55</f>
        <v>Low</v>
      </c>
      <c r="AP55" s="6" t="str">
        <f>Fuente!AL55</f>
        <v>Intangible Assets/Brands</v>
      </c>
      <c r="AQ55" s="6">
        <f>Fuente!AM55</f>
        <v>0</v>
      </c>
      <c r="AR55" s="6">
        <f>Fuente!AN55</f>
        <v>0</v>
      </c>
      <c r="AS55" s="6" t="str">
        <f>Fuente!AO55</f>
        <v>Wide</v>
      </c>
      <c r="AT55" s="6" t="str">
        <f>Fuente!AP55</f>
        <v>Static</v>
      </c>
      <c r="AU55" s="6" t="str">
        <f>Fuente!AQ55</f>
        <v>Yes</v>
      </c>
      <c r="AV55" s="6">
        <f>Fuente!AR55</f>
        <v>1.5</v>
      </c>
      <c r="AW55" s="6">
        <f>Fuente!AS55</f>
        <v>26</v>
      </c>
      <c r="AX55" s="6">
        <f>Fuente!AT55</f>
        <v>670</v>
      </c>
      <c r="AY55" s="6">
        <f>Fuente!AU55</f>
        <v>950</v>
      </c>
      <c r="AZ55" s="6" t="str">
        <f>Fuente!AV55</f>
        <v>Strategical</v>
      </c>
      <c r="BA55" s="6">
        <f>Fuente!AW55</f>
        <v>515.38461538461536</v>
      </c>
      <c r="BB55" s="6">
        <f>Fuente!AX55</f>
        <v>446.66666666666669</v>
      </c>
      <c r="BC55" s="6">
        <f>Fuente!AY55</f>
        <v>950</v>
      </c>
      <c r="BD55" s="6">
        <f>Fuente!AZ55</f>
        <v>3</v>
      </c>
      <c r="BE55" s="7" t="str">
        <f>Fuente!BA55</f>
        <v>Empresa de lujo francesa que vende de forma internacional y en proceso de expansión por Asia. Sales '22 estimadas de 70Bn aprox (reporta H1 22 36Bn), asumiendo un CAGR a 2025 del 10-13% (creciendo mercado asiático) suponene 93-101Bn, con un margen neto entre 15-18% en función del crecimiento en Asia que da mejores márgenes. Con un FCF conversion del 110% tenemos un FCF normalizado de 15.5-20Bn. Valorando a x22-24 por calidad y crecimiento moderado pero sostenible a largo plazo: 340-480Bn (670-950 euros/acción).</v>
      </c>
      <c r="BF55" s="8">
        <f>Fuente!BB55</f>
        <v>0</v>
      </c>
      <c r="BG55" s="8">
        <f>Fuente!BC55</f>
        <v>0</v>
      </c>
      <c r="BH55" s="10">
        <f>Fuente!BD55</f>
        <v>44804</v>
      </c>
      <c r="BI55" s="15">
        <f>Fuente!BE55</f>
        <v>35</v>
      </c>
    </row>
    <row r="56" spans="1:61" ht="16.5" customHeight="1" x14ac:dyDescent="0.3">
      <c r="A56" t="str">
        <f>Fuente!A56</f>
        <v>MCO US Equity</v>
      </c>
      <c r="B56" s="2" t="str">
        <f>Fuente!B56</f>
        <v>Moody's Corp</v>
      </c>
      <c r="C56" s="3">
        <f>Fuente!C56</f>
        <v>9.6656525033831472E-2</v>
      </c>
      <c r="D56" s="3">
        <f>Fuente!D56</f>
        <v>0.47397722268695297</v>
      </c>
      <c r="E56" s="3">
        <f>Fuente!E56</f>
        <v>46.944778170227202</v>
      </c>
      <c r="F56" s="3">
        <f>Fuente!F56</f>
        <v>0.67943291469412481</v>
      </c>
      <c r="G56" s="3" t="e">
        <f>_xll.BDP(A56,$G$1)/100</f>
        <v>#VALUE!</v>
      </c>
      <c r="H56" s="3">
        <f t="shared" si="3"/>
        <v>46.944778170227202</v>
      </c>
      <c r="I56" s="3">
        <f t="shared" si="4"/>
        <v>46.944778170227202</v>
      </c>
      <c r="J56" s="3">
        <f t="shared" si="5"/>
        <v>0.67943291469412481</v>
      </c>
      <c r="K56" s="3">
        <f>Fuente!G54</f>
        <v>0.38861326744817126</v>
      </c>
      <c r="L56" s="3">
        <f>Fuente!H54</f>
        <v>4.081260846301267E-2</v>
      </c>
      <c r="M56" s="16">
        <f>Fuente!I54</f>
        <v>1.7906237004209349</v>
      </c>
      <c r="N56" s="3">
        <f>Fuente!J54</f>
        <v>0.24185008593446811</v>
      </c>
      <c r="O56" s="3">
        <f>Fuente!K54</f>
        <v>0.13487058718483877</v>
      </c>
      <c r="P56" s="3">
        <f>Fuente!L54</f>
        <v>0.44229990552031312</v>
      </c>
      <c r="Q56" s="4">
        <f>Fuente!M54</f>
        <v>0.43619664566509897</v>
      </c>
      <c r="R56" s="5">
        <f>Fuente!N54</f>
        <v>0.45452783043253492</v>
      </c>
      <c r="S56" s="4">
        <f>Fuente!O54</f>
        <v>3.224702437540404E-2</v>
      </c>
      <c r="T56" s="16">
        <f>Fuente!P54</f>
        <v>1.7461933134723602</v>
      </c>
      <c r="U56" s="6">
        <f>Fuente!Q56</f>
        <v>3</v>
      </c>
      <c r="V56" s="6">
        <f>Fuente!R56</f>
        <v>2</v>
      </c>
      <c r="W56" s="6">
        <f>Fuente!S56</f>
        <v>3</v>
      </c>
      <c r="X56" s="6">
        <f>Fuente!T56</f>
        <v>3</v>
      </c>
      <c r="Y56" s="6">
        <f>Fuente!U56</f>
        <v>2</v>
      </c>
      <c r="Z56" s="6">
        <f>Fuente!V56</f>
        <v>3</v>
      </c>
      <c r="AA56" s="6">
        <f>Fuente!W56</f>
        <v>3</v>
      </c>
      <c r="AB56" s="6">
        <f>Fuente!X56</f>
        <v>3</v>
      </c>
      <c r="AC56" s="6">
        <f>Fuente!Y56</f>
        <v>2</v>
      </c>
      <c r="AD56" s="6">
        <f>Fuente!Z56</f>
        <v>3</v>
      </c>
      <c r="AE56" s="6">
        <f>Fuente!AA56</f>
        <v>2</v>
      </c>
      <c r="AF56" s="6">
        <f>Fuente!AB56</f>
        <v>3</v>
      </c>
      <c r="AG56" s="6">
        <f>Fuente!AC56</f>
        <v>3</v>
      </c>
      <c r="AH56" s="6" t="str">
        <f>Fuente!AD56</f>
        <v>Stalwart</v>
      </c>
      <c r="AI56" s="6" t="str">
        <f>Fuente!AE56</f>
        <v>Excellent</v>
      </c>
      <c r="AJ56" s="6" t="str">
        <f>Fuente!AF56</f>
        <v>UNITED STATES</v>
      </c>
      <c r="AK56" s="6" t="str">
        <f>Fuente!AG56</f>
        <v>Financials</v>
      </c>
      <c r="AL56" s="6" t="str">
        <f>Fuente!AH56</f>
        <v>Capital Markets</v>
      </c>
      <c r="AM56" s="6" t="str">
        <f>Fuente!AI56</f>
        <v>Diversified Financials</v>
      </c>
      <c r="AN56" s="6" t="str">
        <f>Fuente!AJ56</f>
        <v>Strongest</v>
      </c>
      <c r="AO56" s="6" t="str">
        <f>Fuente!AK56</f>
        <v>Low</v>
      </c>
      <c r="AP56" s="6" t="str">
        <f>Fuente!AL56</f>
        <v>Intangible Assets/Licences</v>
      </c>
      <c r="AQ56" s="6" t="str">
        <f>Fuente!AM56</f>
        <v>Intangible Assets/Brands</v>
      </c>
      <c r="AR56" s="6" t="str">
        <f>Fuente!AN56</f>
        <v>Unique Assets</v>
      </c>
      <c r="AS56" s="6" t="str">
        <f>Fuente!AO56</f>
        <v>Wide</v>
      </c>
      <c r="AT56" s="6" t="str">
        <f>Fuente!AP56</f>
        <v>Widing</v>
      </c>
      <c r="AU56" s="6" t="str">
        <f>Fuente!AQ56</f>
        <v>Yes</v>
      </c>
      <c r="AV56" s="6">
        <f>Fuente!AR56</f>
        <v>12</v>
      </c>
      <c r="AW56" s="6">
        <f>Fuente!AS56</f>
        <v>33</v>
      </c>
      <c r="AX56" s="6">
        <f>Fuente!AT56</f>
        <v>350</v>
      </c>
      <c r="AY56" s="6">
        <f>Fuente!AU56</f>
        <v>400</v>
      </c>
      <c r="AZ56" s="6" t="str">
        <f>Fuente!AV56</f>
        <v>Strategical</v>
      </c>
      <c r="BA56" s="6">
        <f>Fuente!AW56</f>
        <v>269.23076923076923</v>
      </c>
      <c r="BB56" s="6">
        <f>Fuente!AX56</f>
        <v>233.33333333333334</v>
      </c>
      <c r="BC56" s="6">
        <f>Fuente!AY56</f>
        <v>400</v>
      </c>
      <c r="BD56" s="6">
        <f>Fuente!AZ56</f>
        <v>2</v>
      </c>
      <c r="BE56" s="7" t="str">
        <f>Fuente!BA56</f>
        <v>Nuestras estimaciones para 2023 es que la compañía consiga ventas 7B, margen neto 35%, FCF conversion 110% y valoramos a x25 FCF por altísima calidad para llegar a una valoración de 65-75B (100-120 USD/share).</v>
      </c>
      <c r="BF56" s="8">
        <f>Fuente!BB56</f>
        <v>0</v>
      </c>
      <c r="BG56" s="8">
        <f>Fuente!BC56</f>
        <v>0</v>
      </c>
      <c r="BH56" s="10">
        <f>Fuente!BD56</f>
        <v>44620</v>
      </c>
      <c r="BI56" s="15">
        <f>Fuente!BE56</f>
        <v>14.5</v>
      </c>
    </row>
    <row r="57" spans="1:61" ht="16.5" customHeight="1" x14ac:dyDescent="0.3">
      <c r="A57" t="str">
        <f>Fuente!A57</f>
        <v>MSCI US Equity</v>
      </c>
      <c r="B57" s="2" t="str">
        <f>Fuente!B57</f>
        <v>MSCI Inc</v>
      </c>
      <c r="C57" s="3">
        <f>Fuente!C57</f>
        <v>0.10030915746248772</v>
      </c>
      <c r="D57" s="3">
        <f>Fuente!D57</f>
        <v>0.48997242951817555</v>
      </c>
      <c r="E57" s="3">
        <f>Fuente!E57</f>
        <v>3.8808710232500556</v>
      </c>
      <c r="F57" s="3">
        <f>Fuente!F57</f>
        <v>0.29581440451433721</v>
      </c>
      <c r="G57" s="3" t="e">
        <f>_xll.BDP(A57,$G$1)/100</f>
        <v>#VALUE!</v>
      </c>
      <c r="H57" s="3">
        <f t="shared" si="3"/>
        <v>3.8808710232500556</v>
      </c>
      <c r="I57" s="3">
        <f t="shared" si="4"/>
        <v>3.8808710232500556</v>
      </c>
      <c r="J57" s="3">
        <f t="shared" si="5"/>
        <v>0.29581440451433721</v>
      </c>
      <c r="K57" s="3">
        <f>Fuente!G55</f>
        <v>0.13383626459926851</v>
      </c>
      <c r="L57" s="3">
        <f>Fuente!H55</f>
        <v>1.3040479860836493E-2</v>
      </c>
      <c r="M57" s="16">
        <f>Fuente!I55</f>
        <v>0.71491402774338586</v>
      </c>
      <c r="N57" s="3">
        <f>Fuente!J55</f>
        <v>0.43815368076862771</v>
      </c>
      <c r="O57" s="3">
        <f>Fuente!K55</f>
        <v>0.35765786809935374</v>
      </c>
      <c r="P57" s="3">
        <f>Fuente!L55</f>
        <v>0.36497423009754226</v>
      </c>
      <c r="Q57" s="4">
        <f>Fuente!M55</f>
        <v>0.23521095830245134</v>
      </c>
      <c r="R57" s="5">
        <f>Fuente!N55</f>
        <v>0.2409186475801503</v>
      </c>
      <c r="S57" s="4">
        <f>Fuente!O55</f>
        <v>5.8237237063220723E-3</v>
      </c>
      <c r="T57" s="16">
        <f>Fuente!P55</f>
        <v>1.0427569991727261</v>
      </c>
      <c r="U57" s="6">
        <f>Fuente!Q57</f>
        <v>3</v>
      </c>
      <c r="V57" s="6">
        <f>Fuente!R57</f>
        <v>3</v>
      </c>
      <c r="W57" s="6">
        <f>Fuente!S57</f>
        <v>3</v>
      </c>
      <c r="X57" s="6">
        <f>Fuente!T57</f>
        <v>3</v>
      </c>
      <c r="Y57" s="6">
        <f>Fuente!U57</f>
        <v>3</v>
      </c>
      <c r="Z57" s="6">
        <f>Fuente!V57</f>
        <v>3</v>
      </c>
      <c r="AA57" s="6">
        <f>Fuente!W57</f>
        <v>3</v>
      </c>
      <c r="AB57" s="6">
        <f>Fuente!X57</f>
        <v>3</v>
      </c>
      <c r="AC57" s="6">
        <f>Fuente!Y57</f>
        <v>2</v>
      </c>
      <c r="AD57" s="6">
        <f>Fuente!Z57</f>
        <v>3</v>
      </c>
      <c r="AE57" s="6">
        <f>Fuente!AA57</f>
        <v>1</v>
      </c>
      <c r="AF57" s="6">
        <f>Fuente!AB57</f>
        <v>3</v>
      </c>
      <c r="AG57" s="6">
        <f>Fuente!AC57</f>
        <v>3</v>
      </c>
      <c r="AH57" s="6" t="str">
        <f>Fuente!AD57</f>
        <v>Stalwart</v>
      </c>
      <c r="AI57" s="6" t="str">
        <f>Fuente!AE57</f>
        <v>Good</v>
      </c>
      <c r="AJ57" s="6" t="str">
        <f>Fuente!AF57</f>
        <v>UNITED STATES</v>
      </c>
      <c r="AK57" s="6" t="str">
        <f>Fuente!AG57</f>
        <v>Financials</v>
      </c>
      <c r="AL57" s="6" t="str">
        <f>Fuente!AH57</f>
        <v>Capital Markets</v>
      </c>
      <c r="AM57" s="6" t="str">
        <f>Fuente!AI57</f>
        <v>Diversified Financials</v>
      </c>
      <c r="AN57" s="6" t="str">
        <f>Fuente!AJ57</f>
        <v>Strongest</v>
      </c>
      <c r="AO57" s="6" t="str">
        <f>Fuente!AK57</f>
        <v>Low</v>
      </c>
      <c r="AP57" s="6" t="str">
        <f>Fuente!AL57</f>
        <v>Intangible Assets/Brands</v>
      </c>
      <c r="AQ57" s="6" t="str">
        <f>Fuente!AM57</f>
        <v>Switching Costs</v>
      </c>
      <c r="AR57" s="6">
        <f>Fuente!AN57</f>
        <v>0</v>
      </c>
      <c r="AS57" s="6" t="str">
        <f>Fuente!AO57</f>
        <v>Wide</v>
      </c>
      <c r="AT57" s="6" t="str">
        <f>Fuente!AP57</f>
        <v>Widing</v>
      </c>
      <c r="AU57" s="6" t="str">
        <f>Fuente!AQ57</f>
        <v>Yes</v>
      </c>
      <c r="AV57" s="6">
        <f>Fuente!AR57</f>
        <v>20</v>
      </c>
      <c r="AW57" s="6">
        <f>Fuente!AS57</f>
        <v>50</v>
      </c>
      <c r="AX57" s="6">
        <f>Fuente!AT57</f>
        <v>283</v>
      </c>
      <c r="AY57" s="6">
        <f>Fuente!AU57</f>
        <v>340</v>
      </c>
      <c r="AZ57" s="6" t="str">
        <f>Fuente!AV57</f>
        <v>Strategical</v>
      </c>
      <c r="BA57" s="6">
        <f>Fuente!AW57</f>
        <v>217.69230769230768</v>
      </c>
      <c r="BB57" s="6">
        <f>Fuente!AX57</f>
        <v>188.66666666666666</v>
      </c>
      <c r="BC57" s="6">
        <f>Fuente!AY57</f>
        <v>340</v>
      </c>
      <c r="BD57" s="6">
        <f>Fuente!AZ57</f>
        <v>2</v>
      </c>
      <c r="BE57" s="7" t="str">
        <f>Fuente!BA57</f>
        <v>Negocio muy estable de suscripción con altos costes de cambio para sus clientes. El nivel de deuda se encuentra bajo aunque el pago de la misma es más alto debido a la alta duración de los bonos emitidos. Con el crecimiento esperado del 50% sobre el net margin y un PER del 25x por su alta calidad llegamos a una valoración de 340 euros por acción.</v>
      </c>
      <c r="BF57" s="8">
        <f>Fuente!BB57</f>
        <v>0</v>
      </c>
      <c r="BG57" s="8">
        <f>Fuente!BC57</f>
        <v>0</v>
      </c>
      <c r="BH57" s="10">
        <f>Fuente!BD57</f>
        <v>44517</v>
      </c>
      <c r="BI57" s="15">
        <f>Fuente!BE57</f>
        <v>0</v>
      </c>
    </row>
    <row r="58" spans="1:61" ht="16.5" customHeight="1" x14ac:dyDescent="0.3">
      <c r="A58" t="str">
        <f>Fuente!A58</f>
        <v>MRK US Equity</v>
      </c>
      <c r="B58" s="2" t="str">
        <f>Fuente!B58</f>
        <v>Merck &amp; Co Inc</v>
      </c>
      <c r="C58" s="3">
        <f>Fuente!C58</f>
        <v>4.7479721729932261E-3</v>
      </c>
      <c r="D58" s="3">
        <f>Fuente!D58</f>
        <v>0.41154672407901816</v>
      </c>
      <c r="E58" s="3">
        <f>Fuente!E58</f>
        <v>0.34944748346844179</v>
      </c>
      <c r="F58" s="3">
        <f>Fuente!F58</f>
        <v>0.23788622020159722</v>
      </c>
      <c r="G58" s="3">
        <f>_xll.BDP(A58,$G$1)/100</f>
        <v>0.37378587122163492</v>
      </c>
      <c r="H58" s="3">
        <f t="shared" si="3"/>
        <v>0.34944748346844179</v>
      </c>
      <c r="I58" s="3">
        <f t="shared" si="4"/>
        <v>0.34944748346844179</v>
      </c>
      <c r="J58" s="3">
        <f t="shared" si="5"/>
        <v>0.34944748346844179</v>
      </c>
      <c r="K58" s="3">
        <f>Fuente!G56</f>
        <v>0.35341922349122701</v>
      </c>
      <c r="L58" s="3">
        <f>Fuente!H56</f>
        <v>3.8590725503536427E-2</v>
      </c>
      <c r="M58" s="16">
        <f>Fuente!I56</f>
        <v>0.91850378950438161</v>
      </c>
      <c r="N58" s="3">
        <f>Fuente!J56</f>
        <v>0.15769875256004462</v>
      </c>
      <c r="O58" s="3">
        <f>Fuente!K56</f>
        <v>0.53342277015280315</v>
      </c>
      <c r="P58" s="3">
        <f>Fuente!L56</f>
        <v>1.8939520005169943</v>
      </c>
      <c r="Q58" s="4">
        <f>Fuente!M56</f>
        <v>0.39225783568730244</v>
      </c>
      <c r="R58" s="5">
        <f>Fuente!N56</f>
        <v>0.53565257458818105</v>
      </c>
      <c r="S58" s="4">
        <f>Fuente!O56</f>
        <v>2.60989010989011E-2</v>
      </c>
      <c r="T58" s="16">
        <f>Fuente!P56</f>
        <v>1.4019440596269863</v>
      </c>
      <c r="U58" s="6">
        <f>Fuente!Q58</f>
        <v>2</v>
      </c>
      <c r="V58" s="6">
        <f>Fuente!R58</f>
        <v>0</v>
      </c>
      <c r="W58" s="6">
        <f>Fuente!S58</f>
        <v>3</v>
      </c>
      <c r="X58" s="6">
        <f>Fuente!T58</f>
        <v>1</v>
      </c>
      <c r="Y58" s="6">
        <f>Fuente!U58</f>
        <v>2</v>
      </c>
      <c r="Z58" s="6">
        <f>Fuente!V58</f>
        <v>1</v>
      </c>
      <c r="AA58" s="6">
        <f>Fuente!W58</f>
        <v>1</v>
      </c>
      <c r="AB58" s="6">
        <f>Fuente!X58</f>
        <v>3</v>
      </c>
      <c r="AC58" s="6">
        <f>Fuente!Y58</f>
        <v>1</v>
      </c>
      <c r="AD58" s="6">
        <f>Fuente!Z58</f>
        <v>2</v>
      </c>
      <c r="AE58" s="6">
        <f>Fuente!AA58</f>
        <v>2</v>
      </c>
      <c r="AF58" s="6">
        <f>Fuente!AB58</f>
        <v>0</v>
      </c>
      <c r="AG58" s="6">
        <f>Fuente!AC58</f>
        <v>1</v>
      </c>
      <c r="AH58" s="6" t="str">
        <f>Fuente!AD58</f>
        <v>Stalwart</v>
      </c>
      <c r="AI58" s="6" t="str">
        <f>Fuente!AE58</f>
        <v>Good</v>
      </c>
      <c r="AJ58" s="6" t="str">
        <f>Fuente!AF58</f>
        <v>UNITED STATES</v>
      </c>
      <c r="AK58" s="6" t="str">
        <f>Fuente!AG58</f>
        <v>Health Care</v>
      </c>
      <c r="AL58" s="6" t="str">
        <f>Fuente!AH58</f>
        <v>Pharmaceuticals</v>
      </c>
      <c r="AM58" s="6" t="str">
        <f>Fuente!AI58</f>
        <v>Pharmaceuticals, Biotechnology</v>
      </c>
      <c r="AN58" s="6" t="str">
        <f>Fuente!AJ58</f>
        <v>Strongest</v>
      </c>
      <c r="AO58" s="6" t="str">
        <f>Fuente!AK58</f>
        <v>Low</v>
      </c>
      <c r="AP58" s="6" t="str">
        <f>Fuente!AL58</f>
        <v>Intangible Assets/Patents</v>
      </c>
      <c r="AQ58" s="6" t="str">
        <f>Fuente!AM58</f>
        <v>Economies of Scale</v>
      </c>
      <c r="AR58" s="6">
        <f>Fuente!AN58</f>
        <v>0</v>
      </c>
      <c r="AS58" s="6" t="str">
        <f>Fuente!AO58</f>
        <v>Narrow</v>
      </c>
      <c r="AT58" s="6" t="str">
        <f>Fuente!AP58</f>
        <v>Static</v>
      </c>
      <c r="AU58" s="6" t="str">
        <f>Fuente!AQ58</f>
        <v>No</v>
      </c>
      <c r="AV58" s="6">
        <f>Fuente!AR58</f>
        <v>5</v>
      </c>
      <c r="AW58" s="6">
        <f>Fuente!AS58</f>
        <v>16</v>
      </c>
      <c r="AX58" s="6">
        <f>Fuente!AT58</f>
        <v>100</v>
      </c>
      <c r="AY58" s="6">
        <f>Fuente!AU58</f>
        <v>125</v>
      </c>
      <c r="AZ58" s="6" t="str">
        <f>Fuente!AV58</f>
        <v>Tactical</v>
      </c>
      <c r="BA58" s="6">
        <f>Fuente!AW58</f>
        <v>50</v>
      </c>
      <c r="BB58" s="6">
        <f>Fuente!AX58</f>
        <v>33.333333333333336</v>
      </c>
      <c r="BC58" s="6">
        <f>Fuente!AY58</f>
        <v>100</v>
      </c>
      <c r="BD58" s="6">
        <f>Fuente!AZ58</f>
        <v>1</v>
      </c>
      <c r="BE58" s="7" t="str">
        <f>Fuente!BA58</f>
        <v>Dudas con el cash conversion por Other en cambios de WC. Normalizamos 16-20B de FCF (cuidado con el FCF conversion) a 2024 y valoramos a x16: 250-320B (100-125USD/share).</v>
      </c>
      <c r="BF58" s="8" t="str">
        <f>Fuente!BB58</f>
        <v>Bad FCF conversion</v>
      </c>
      <c r="BG58" s="8">
        <f>Fuente!BC58</f>
        <v>0</v>
      </c>
      <c r="BH58" s="10">
        <f>Fuente!BD58</f>
        <v>44623</v>
      </c>
      <c r="BI58" s="15">
        <f>Fuente!BE58</f>
        <v>7.1</v>
      </c>
    </row>
    <row r="59" spans="1:61" ht="16.5" customHeight="1" x14ac:dyDescent="0.3">
      <c r="A59" t="str">
        <f>Fuente!A59</f>
        <v>MSFT US Equity</v>
      </c>
      <c r="B59" s="2" t="str">
        <f>Fuente!B59</f>
        <v>Microsoft Corp</v>
      </c>
      <c r="C59" s="3">
        <f>Fuente!C59</f>
        <v>9.7475802415808527E-2</v>
      </c>
      <c r="D59" s="3">
        <f>Fuente!D59</f>
        <v>0.42031449305293583</v>
      </c>
      <c r="E59" s="3">
        <f>Fuente!E59</f>
        <v>3.1675279857152669</v>
      </c>
      <c r="F59" s="3">
        <f>Fuente!F59</f>
        <v>0.91010196682008559</v>
      </c>
      <c r="G59" s="3">
        <f>_xll.BDP(A59,$G$1)/100</f>
        <v>0.4076393866522896</v>
      </c>
      <c r="H59" s="3">
        <f t="shared" si="3"/>
        <v>3.1675279857152669</v>
      </c>
      <c r="I59" s="3">
        <f t="shared" si="4"/>
        <v>3.1675279857152669</v>
      </c>
      <c r="J59" s="3">
        <f t="shared" si="5"/>
        <v>0.91010196682008559</v>
      </c>
      <c r="K59" s="3">
        <f>Fuente!G32</f>
        <v>-0.49746736535959679</v>
      </c>
      <c r="L59" s="3">
        <f>Fuente!H32</f>
        <v>-3.5386238475640867E-2</v>
      </c>
      <c r="M59" s="16">
        <f>Fuente!I32</f>
        <v>-2.146227945622849</v>
      </c>
      <c r="N59" s="3">
        <f>Fuente!J32</f>
        <v>0.37182574303495608</v>
      </c>
      <c r="O59" s="3">
        <f>Fuente!K32</f>
        <v>0.47706670963037079</v>
      </c>
      <c r="P59" s="3">
        <f>Fuente!L32</f>
        <v>0.64810502093210232</v>
      </c>
      <c r="Q59" s="4">
        <f>Fuente!M32</f>
        <v>0.51188481962007992</v>
      </c>
      <c r="R59" s="5">
        <f>Fuente!N32</f>
        <v>-0.2285169289461135</v>
      </c>
      <c r="S59" s="4">
        <f>Fuente!O32</f>
        <v>-3.1894285318942853E-2</v>
      </c>
      <c r="T59" s="16">
        <f>Fuente!P32</f>
        <v>-0.59623178101670815</v>
      </c>
      <c r="U59" s="6">
        <f>Fuente!Q59</f>
        <v>3</v>
      </c>
      <c r="V59" s="6">
        <f>Fuente!R59</f>
        <v>2</v>
      </c>
      <c r="W59" s="6">
        <f>Fuente!S59</f>
        <v>3</v>
      </c>
      <c r="X59" s="6">
        <f>Fuente!T59</f>
        <v>3</v>
      </c>
      <c r="Y59" s="6">
        <f>Fuente!U59</f>
        <v>3</v>
      </c>
      <c r="Z59" s="6">
        <f>Fuente!V59</f>
        <v>3</v>
      </c>
      <c r="AA59" s="6">
        <f>Fuente!W59</f>
        <v>3</v>
      </c>
      <c r="AB59" s="6">
        <f>Fuente!X59</f>
        <v>3</v>
      </c>
      <c r="AC59" s="6">
        <f>Fuente!Y59</f>
        <v>3</v>
      </c>
      <c r="AD59" s="6">
        <f>Fuente!Z59</f>
        <v>3</v>
      </c>
      <c r="AE59" s="6">
        <f>Fuente!AA59</f>
        <v>3</v>
      </c>
      <c r="AF59" s="6">
        <f>Fuente!AB59</f>
        <v>3</v>
      </c>
      <c r="AG59" s="6">
        <f>Fuente!AC59</f>
        <v>3</v>
      </c>
      <c r="AH59" s="6" t="str">
        <f>Fuente!AD59</f>
        <v>Stalwart</v>
      </c>
      <c r="AI59" s="6" t="str">
        <f>Fuente!AE59</f>
        <v>Excellent</v>
      </c>
      <c r="AJ59" s="6" t="str">
        <f>Fuente!AF59</f>
        <v>UNITED STATES</v>
      </c>
      <c r="AK59" s="6" t="str">
        <f>Fuente!AG59</f>
        <v>Information Technology</v>
      </c>
      <c r="AL59" s="6" t="str">
        <f>Fuente!AH59</f>
        <v>Software</v>
      </c>
      <c r="AM59" s="6" t="str">
        <f>Fuente!AI59</f>
        <v>Software &amp; Services</v>
      </c>
      <c r="AN59" s="6" t="str">
        <f>Fuente!AJ59</f>
        <v>Strongest</v>
      </c>
      <c r="AO59" s="6" t="str">
        <f>Fuente!AK59</f>
        <v>Low</v>
      </c>
      <c r="AP59" s="6" t="str">
        <f>Fuente!AL59</f>
        <v>Switching Costs</v>
      </c>
      <c r="AQ59" s="6" t="str">
        <f>Fuente!AM59</f>
        <v>Network Effects</v>
      </c>
      <c r="AR59" s="6" t="str">
        <f>Fuente!AN59</f>
        <v>Economies of Scale</v>
      </c>
      <c r="AS59" s="6" t="str">
        <f>Fuente!AO59</f>
        <v>Wide</v>
      </c>
      <c r="AT59" s="6" t="str">
        <f>Fuente!AP59</f>
        <v>Widing</v>
      </c>
      <c r="AU59" s="6" t="str">
        <f>Fuente!AQ59</f>
        <v>Fast</v>
      </c>
      <c r="AV59" s="6">
        <f>Fuente!AR59</f>
        <v>12</v>
      </c>
      <c r="AW59" s="6">
        <f>Fuente!AS59</f>
        <v>35</v>
      </c>
      <c r="AX59" s="6">
        <f>Fuente!AT59</f>
        <v>240</v>
      </c>
      <c r="AY59" s="6">
        <f>Fuente!AU59</f>
        <v>370</v>
      </c>
      <c r="AZ59" s="6" t="str">
        <f>Fuente!AV59</f>
        <v>Strategical</v>
      </c>
      <c r="BA59" s="6">
        <f>Fuente!AW59</f>
        <v>184.61538461538461</v>
      </c>
      <c r="BB59" s="6">
        <f>Fuente!AX59</f>
        <v>160</v>
      </c>
      <c r="BC59" s="6">
        <f>Fuente!AY59</f>
        <v>370</v>
      </c>
      <c r="BD59" s="6">
        <f>Fuente!AZ59</f>
        <v>3</v>
      </c>
      <c r="BE59" s="7" t="str">
        <f>Fuente!BA59</f>
        <v>Estimamos unos 250-270B en ventas para 2024-2025 con unos márgenes FCF que permitan realizar 90-110B FCF sin problemas. Valorando a x20-25 por calidad y crecimiento tenemos un rango de valoración de 2-3T (240-370 USD).</v>
      </c>
      <c r="BF59" s="8">
        <f>Fuente!BB59</f>
        <v>0</v>
      </c>
      <c r="BG59" s="8">
        <f>Fuente!BC59</f>
        <v>0</v>
      </c>
      <c r="BH59" s="10">
        <f>Fuente!BD59</f>
        <v>44616</v>
      </c>
      <c r="BI59" s="15">
        <f>Fuente!BE59</f>
        <v>13</v>
      </c>
    </row>
    <row r="60" spans="1:61" ht="16.5" customHeight="1" x14ac:dyDescent="0.3">
      <c r="A60" t="str">
        <f>Fuente!A60</f>
        <v>MT IM Equity</v>
      </c>
      <c r="B60" s="2" t="str">
        <f>Fuente!B60</f>
        <v>Maire Tecnimont SpA</v>
      </c>
      <c r="C60" s="3">
        <f>Fuente!C60</f>
        <v>6.3382673759365557E-2</v>
      </c>
      <c r="D60" s="3">
        <f>Fuente!D60</f>
        <v>5.589601752810984E-2</v>
      </c>
      <c r="E60" s="3">
        <f>Fuente!E60</f>
        <v>1.0304915238803734</v>
      </c>
      <c r="F60" s="3">
        <f>Fuente!F60</f>
        <v>0.29250092535110916</v>
      </c>
      <c r="G60" s="3">
        <f>_xll.BDP(A60,$G$1)/100</f>
        <v>0.31896282172221496</v>
      </c>
      <c r="H60" s="3">
        <f t="shared" si="3"/>
        <v>1.0304915238803734</v>
      </c>
      <c r="I60" s="3">
        <f t="shared" si="4"/>
        <v>1.0304915238803734</v>
      </c>
      <c r="J60" s="3">
        <f t="shared" si="5"/>
        <v>1.0304915238803734</v>
      </c>
      <c r="K60" s="3">
        <f>Fuente!G58</f>
        <v>0.18969597676398395</v>
      </c>
      <c r="L60" s="3">
        <f>Fuente!H58</f>
        <v>1.9597135481496823E-2</v>
      </c>
      <c r="M60" s="16">
        <f>Fuente!I58</f>
        <v>0.76729791758758981</v>
      </c>
      <c r="N60" s="3">
        <f>Fuente!J58</f>
        <v>1.4793515856148742E-2</v>
      </c>
      <c r="O60" s="3">
        <f>Fuente!K58</f>
        <v>0.43637072930354798</v>
      </c>
      <c r="P60" s="3">
        <f>Fuente!L58</f>
        <v>0.40654291490534827</v>
      </c>
      <c r="Q60" s="4">
        <f>Fuente!M58</f>
        <v>0.27312013828867759</v>
      </c>
      <c r="R60" s="5">
        <f>Fuente!N58</f>
        <v>0.31428402226696672</v>
      </c>
      <c r="S60" s="4">
        <f>Fuente!O58</f>
        <v>2.2234414253125813E-2</v>
      </c>
      <c r="T60" s="16">
        <f>Fuente!P58</f>
        <v>1.2485296193478568</v>
      </c>
      <c r="U60" s="6">
        <f>Fuente!Q60</f>
        <v>1</v>
      </c>
      <c r="V60" s="6">
        <f>Fuente!R60</f>
        <v>1</v>
      </c>
      <c r="W60" s="6">
        <f>Fuente!S60</f>
        <v>1</v>
      </c>
      <c r="X60" s="6">
        <f>Fuente!T60</f>
        <v>2</v>
      </c>
      <c r="Y60" s="6">
        <f>Fuente!U60</f>
        <v>1</v>
      </c>
      <c r="Z60" s="6">
        <f>Fuente!V60</f>
        <v>1</v>
      </c>
      <c r="AA60" s="6">
        <f>Fuente!W60</f>
        <v>2</v>
      </c>
      <c r="AB60" s="6">
        <f>Fuente!X60</f>
        <v>2</v>
      </c>
      <c r="AC60" s="6">
        <f>Fuente!Y60</f>
        <v>2</v>
      </c>
      <c r="AD60" s="6">
        <f>Fuente!Z60</f>
        <v>1</v>
      </c>
      <c r="AE60" s="6">
        <f>Fuente!AA60</f>
        <v>1</v>
      </c>
      <c r="AF60" s="6">
        <f>Fuente!AB60</f>
        <v>1</v>
      </c>
      <c r="AG60" s="6">
        <f>Fuente!AC60</f>
        <v>1</v>
      </c>
      <c r="AH60" s="6" t="str">
        <f>Fuente!AD60</f>
        <v>Slow Grower</v>
      </c>
      <c r="AI60" s="6" t="str">
        <f>Fuente!AE60</f>
        <v>Regular</v>
      </c>
      <c r="AJ60" s="6" t="str">
        <f>Fuente!AF60</f>
        <v>ITALY</v>
      </c>
      <c r="AK60" s="6" t="str">
        <f>Fuente!AG60</f>
        <v>Industrials</v>
      </c>
      <c r="AL60" s="6" t="str">
        <f>Fuente!AH60</f>
        <v>Construction &amp; Engineering</v>
      </c>
      <c r="AM60" s="6" t="str">
        <f>Fuente!AI60</f>
        <v>Capital Goods</v>
      </c>
      <c r="AN60" s="6" t="str">
        <f>Fuente!AJ60</f>
        <v>Weak</v>
      </c>
      <c r="AO60" s="6" t="str">
        <f>Fuente!AK60</f>
        <v>Medium</v>
      </c>
      <c r="AP60" s="6" t="str">
        <f>Fuente!AL60</f>
        <v>Intangible Assets/Patents</v>
      </c>
      <c r="AQ60" s="6">
        <f>Fuente!AM60</f>
        <v>0</v>
      </c>
      <c r="AR60" s="6">
        <f>Fuente!AN60</f>
        <v>0</v>
      </c>
      <c r="AS60" s="6" t="str">
        <f>Fuente!AO60</f>
        <v>Narrow</v>
      </c>
      <c r="AT60" s="6" t="str">
        <f>Fuente!AP60</f>
        <v>Static</v>
      </c>
      <c r="AU60" s="6" t="str">
        <f>Fuente!AQ60</f>
        <v>Slow</v>
      </c>
      <c r="AV60" s="6">
        <f>Fuente!AR60</f>
        <v>0.4</v>
      </c>
      <c r="AW60" s="6">
        <f>Fuente!AS60</f>
        <v>14</v>
      </c>
      <c r="AX60" s="6">
        <f>Fuente!AT60</f>
        <v>5</v>
      </c>
      <c r="AY60" s="6">
        <f>Fuente!AU60</f>
        <v>6.3</v>
      </c>
      <c r="AZ60" s="6" t="str">
        <f>Fuente!AV60</f>
        <v>Strategical</v>
      </c>
      <c r="BA60" s="6">
        <f>Fuente!AW60</f>
        <v>3.8461538461538458</v>
      </c>
      <c r="BB60" s="6">
        <f>Fuente!AX60</f>
        <v>3.3333333333333335</v>
      </c>
      <c r="BC60" s="6">
        <f>Fuente!AY60</f>
        <v>6.3</v>
      </c>
      <c r="BD60" s="6">
        <f>Fuente!AZ60</f>
        <v>3</v>
      </c>
      <c r="BE60" s="7" t="str">
        <f>Fuente!BA60</f>
        <v>Empresa de servicios de ingeniería. Tiene la división de hidrocarburosque  supone todo el negocio (+95%); la otra división nueva es la de Energía Verde. Su "bad story" es el working capital (vigilar). Han incrementado 135% sus pedidos hasta 6.4Bn y su Backlog un 50% hasta 9,6Bn, el mayor de su historia (book to bill -pedidos /revenues-'21 de 2.2). Respecto Revenues, asumimos 40-50% del backlog de '21 como beneficios '24: 3.8-4.8Bn. Asumiendo que se mantiene el margen EBIDTA del 6% , EBITDA '24 es 230-288M y asumiendo  que se mantiene un margen neto del 3% obtenemos beneficio neto 115-144M. FCF conversion de 1,2 lo que da 140-170M, a 12xFCF (8xEBITDA): 5-6,3 EUR/share.</v>
      </c>
      <c r="BF60" s="8">
        <f>Fuente!BB60</f>
        <v>0</v>
      </c>
      <c r="BG60" s="8">
        <f>Fuente!BC60</f>
        <v>0</v>
      </c>
      <c r="BH60" s="10">
        <f>Fuente!BD60</f>
        <v>44637</v>
      </c>
      <c r="BI60" s="15">
        <f>Fuente!BE60</f>
        <v>0.47</v>
      </c>
    </row>
    <row r="61" spans="1:61" ht="16.5" customHeight="1" x14ac:dyDescent="0.3">
      <c r="A61" t="str">
        <f>Fuente!A61</f>
        <v>NOVOB DC Equity</v>
      </c>
      <c r="B61" s="2" t="str">
        <f>Fuente!B61</f>
        <v>Novo Nordisk A/S</v>
      </c>
      <c r="C61" s="3">
        <f>Fuente!C61</f>
        <v>5.8819156947982787E-2</v>
      </c>
      <c r="D61" s="3">
        <f>Fuente!D61</f>
        <v>0.45147309609383968</v>
      </c>
      <c r="E61" s="3">
        <f>Fuente!E61</f>
        <v>1.1869522508651451</v>
      </c>
      <c r="F61" s="3">
        <f>Fuente!F61</f>
        <v>1.1740942685003393</v>
      </c>
      <c r="G61" s="3">
        <f>_xll.BDP(A61,$G$1)/100</f>
        <v>0.74531564511428272</v>
      </c>
      <c r="H61" s="3">
        <f t="shared" si="3"/>
        <v>1.1869522508651451</v>
      </c>
      <c r="I61" s="3">
        <f t="shared" si="4"/>
        <v>1.1869522508651451</v>
      </c>
      <c r="J61" s="3">
        <f t="shared" si="5"/>
        <v>1.1869522508651451</v>
      </c>
      <c r="K61" s="3">
        <f>Fuente!G57</f>
        <v>0.59940998729256401</v>
      </c>
      <c r="L61" s="3">
        <f>Fuente!H57</f>
        <v>4.514315674509687E-2</v>
      </c>
      <c r="M61" s="16">
        <f>Fuente!I57</f>
        <v>1.7135254897369272</v>
      </c>
      <c r="N61" s="3">
        <f>Fuente!J57</f>
        <v>6.8595238736592679E-2</v>
      </c>
      <c r="O61" s="3">
        <f>Fuente!K57</f>
        <v>0.59237697520924382</v>
      </c>
      <c r="P61" s="3">
        <f>Fuente!L57</f>
        <v>4.0890924171250553</v>
      </c>
      <c r="Q61" s="4">
        <f>Fuente!M57</f>
        <v>0.52767977508891373</v>
      </c>
      <c r="R61" s="5">
        <f>Fuente!N57</f>
        <v>0.85135064811737327</v>
      </c>
      <c r="S61" s="4">
        <f>Fuente!O57</f>
        <v>4.5808090117667434E-2</v>
      </c>
      <c r="T61" s="16">
        <f>Fuente!P57</f>
        <v>2.0810580301290793</v>
      </c>
      <c r="U61" s="6">
        <f>Fuente!Q61</f>
        <v>3</v>
      </c>
      <c r="V61" s="6">
        <f>Fuente!R61</f>
        <v>1</v>
      </c>
      <c r="W61" s="6">
        <f>Fuente!S61</f>
        <v>3</v>
      </c>
      <c r="X61" s="6">
        <f>Fuente!T61</f>
        <v>3</v>
      </c>
      <c r="Y61" s="6">
        <f>Fuente!U61</f>
        <v>1</v>
      </c>
      <c r="Z61" s="6">
        <f>Fuente!V61</f>
        <v>2</v>
      </c>
      <c r="AA61" s="6">
        <f>Fuente!W61</f>
        <v>2</v>
      </c>
      <c r="AB61" s="6">
        <f>Fuente!X61</f>
        <v>3</v>
      </c>
      <c r="AC61" s="6">
        <f>Fuente!Y61</f>
        <v>2</v>
      </c>
      <c r="AD61" s="6">
        <f>Fuente!Z61</f>
        <v>3</v>
      </c>
      <c r="AE61" s="6">
        <f>Fuente!AA61</f>
        <v>3</v>
      </c>
      <c r="AF61" s="6">
        <f>Fuente!AB61</f>
        <v>2</v>
      </c>
      <c r="AG61" s="6">
        <f>Fuente!AC61</f>
        <v>2</v>
      </c>
      <c r="AH61" s="6" t="str">
        <f>Fuente!AD61</f>
        <v>Stalwart</v>
      </c>
      <c r="AI61" s="6" t="str">
        <f>Fuente!AE61</f>
        <v>Excellent</v>
      </c>
      <c r="AJ61" s="6" t="str">
        <f>Fuente!AF61</f>
        <v>DENMARK</v>
      </c>
      <c r="AK61" s="6" t="str">
        <f>Fuente!AG61</f>
        <v>Health Care</v>
      </c>
      <c r="AL61" s="6" t="str">
        <f>Fuente!AH61</f>
        <v>Pharmaceuticals</v>
      </c>
      <c r="AM61" s="6" t="str">
        <f>Fuente!AI61</f>
        <v>Pharmaceuticals, Biotechnology</v>
      </c>
      <c r="AN61" s="6" t="str">
        <f>Fuente!AJ61</f>
        <v>Strongest</v>
      </c>
      <c r="AO61" s="6" t="str">
        <f>Fuente!AK61</f>
        <v>Low</v>
      </c>
      <c r="AP61" s="6" t="str">
        <f>Fuente!AL61</f>
        <v>Intangible Assets/Patents</v>
      </c>
      <c r="AQ61" s="6" t="str">
        <f>Fuente!AM61</f>
        <v>Economies of Scale</v>
      </c>
      <c r="AR61" s="6">
        <f>Fuente!AN61</f>
        <v>0</v>
      </c>
      <c r="AS61" s="6" t="str">
        <f>Fuente!AO61</f>
        <v>Wide</v>
      </c>
      <c r="AT61" s="6" t="str">
        <f>Fuente!AP61</f>
        <v>Widing</v>
      </c>
      <c r="AU61" s="6" t="str">
        <f>Fuente!AQ61</f>
        <v>Yes</v>
      </c>
      <c r="AV61" s="6">
        <f>Fuente!AR61</f>
        <v>9</v>
      </c>
      <c r="AW61" s="6">
        <f>Fuente!AS61</f>
        <v>27</v>
      </c>
      <c r="AX61" s="6">
        <f>Fuente!AT61</f>
        <v>525</v>
      </c>
      <c r="AY61" s="6">
        <f>Fuente!AU61</f>
        <v>580</v>
      </c>
      <c r="AZ61" s="6" t="str">
        <f>Fuente!AV61</f>
        <v>Strategical</v>
      </c>
      <c r="BA61" s="6">
        <f>Fuente!AW61</f>
        <v>403.84615384615381</v>
      </c>
      <c r="BB61" s="6">
        <f>Fuente!AX61</f>
        <v>350</v>
      </c>
      <c r="BC61" s="6">
        <f>Fuente!AY61</f>
        <v>580</v>
      </c>
      <c r="BD61" s="6">
        <f>Fuente!AZ61</f>
        <v>1</v>
      </c>
      <c r="BE61" s="7" t="str">
        <f>Fuente!BA61</f>
        <v>Normalizamos 9-10B USD de FCF para 2024 y valorando a 20 veces por calidad 180-200B USD (525-580 USD/share).</v>
      </c>
      <c r="BF61" s="8">
        <f>Fuente!BB61</f>
        <v>0</v>
      </c>
      <c r="BG61" s="8">
        <f>Fuente!BC61</f>
        <v>0</v>
      </c>
      <c r="BH61" s="10">
        <f>Fuente!BD61</f>
        <v>44623</v>
      </c>
      <c r="BI61" s="15">
        <f>Fuente!BE61</f>
        <v>27.5</v>
      </c>
    </row>
    <row r="62" spans="1:61" ht="16.5" customHeight="1" x14ac:dyDescent="0.3">
      <c r="A62" t="str">
        <f>Fuente!A62</f>
        <v>ORCL US Equity</v>
      </c>
      <c r="B62" s="2" t="str">
        <f>Fuente!B62</f>
        <v>Oracle Corp</v>
      </c>
      <c r="C62" s="3">
        <f>Fuente!C62</f>
        <v>9.9243410751895314E-3</v>
      </c>
      <c r="D62" s="3">
        <f>Fuente!D62</f>
        <v>0.44551221864686108</v>
      </c>
      <c r="E62" s="3">
        <f>Fuente!E62</f>
        <v>10.183562037502693</v>
      </c>
      <c r="F62" s="3">
        <f>Fuente!F62</f>
        <v>0.37009814800792701</v>
      </c>
      <c r="G62" s="3" t="e">
        <f>_xll.BDP(A62,$G$1)/100</f>
        <v>#VALUE!</v>
      </c>
      <c r="H62" s="3">
        <f t="shared" si="3"/>
        <v>10.183562037502693</v>
      </c>
      <c r="I62" s="3">
        <f t="shared" si="4"/>
        <v>10.183562037502693</v>
      </c>
      <c r="J62" s="3">
        <f t="shared" si="5"/>
        <v>0.37009814800792701</v>
      </c>
      <c r="K62" s="3">
        <f>Fuente!G59</f>
        <v>-0.30127420959640216</v>
      </c>
      <c r="L62" s="3">
        <f>Fuente!H59</f>
        <v>1.671641187935476E-2</v>
      </c>
      <c r="M62" s="16">
        <f>Fuente!I59</f>
        <v>-1.3080952260261747</v>
      </c>
      <c r="N62" s="3">
        <f>Fuente!J59</f>
        <v>0.17531727441177503</v>
      </c>
      <c r="O62" s="3">
        <f>Fuente!K59</f>
        <v>0.49812598162867072</v>
      </c>
      <c r="P62" s="3">
        <f>Fuente!L59</f>
        <v>1.5810587729811627</v>
      </c>
      <c r="Q62" s="4">
        <f>Fuente!M59</f>
        <v>0.7443256824085509</v>
      </c>
      <c r="R62" s="5">
        <f>Fuente!N59</f>
        <v>-0.16917076193024205</v>
      </c>
      <c r="S62" s="4">
        <f>Fuente!O59</f>
        <v>2.8513089768832496E-2</v>
      </c>
      <c r="T62" s="16">
        <f>Fuente!P59</f>
        <v>-0.57394690011823857</v>
      </c>
      <c r="U62" s="6">
        <f>Fuente!Q62</f>
        <v>3</v>
      </c>
      <c r="V62" s="6">
        <f>Fuente!R62</f>
        <v>1</v>
      </c>
      <c r="W62" s="6">
        <f>Fuente!S62</f>
        <v>3</v>
      </c>
      <c r="X62" s="6">
        <f>Fuente!T62</f>
        <v>3</v>
      </c>
      <c r="Y62" s="6">
        <f>Fuente!U62</f>
        <v>1</v>
      </c>
      <c r="Z62" s="6">
        <f>Fuente!V62</f>
        <v>3</v>
      </c>
      <c r="AA62" s="6">
        <f>Fuente!W62</f>
        <v>3</v>
      </c>
      <c r="AB62" s="6">
        <f>Fuente!X62</f>
        <v>3</v>
      </c>
      <c r="AC62" s="6">
        <f>Fuente!Y62</f>
        <v>2</v>
      </c>
      <c r="AD62" s="6">
        <f>Fuente!Z62</f>
        <v>3</v>
      </c>
      <c r="AE62" s="6">
        <f>Fuente!AA62</f>
        <v>2</v>
      </c>
      <c r="AF62" s="6">
        <f>Fuente!AB62</f>
        <v>3</v>
      </c>
      <c r="AG62" s="6">
        <f>Fuente!AC62</f>
        <v>3</v>
      </c>
      <c r="AH62" s="6" t="str">
        <f>Fuente!AD62</f>
        <v>Stalwart</v>
      </c>
      <c r="AI62" s="6" t="str">
        <f>Fuente!AE62</f>
        <v>Excellent</v>
      </c>
      <c r="AJ62" s="6" t="str">
        <f>Fuente!AF62</f>
        <v>UNITED STATES</v>
      </c>
      <c r="AK62" s="6" t="str">
        <f>Fuente!AG62</f>
        <v>Information Technology</v>
      </c>
      <c r="AL62" s="6" t="str">
        <f>Fuente!AH62</f>
        <v>Software</v>
      </c>
      <c r="AM62" s="6" t="str">
        <f>Fuente!AI62</f>
        <v>Software &amp; Services</v>
      </c>
      <c r="AN62" s="6" t="str">
        <f>Fuente!AJ62</f>
        <v>Strongest</v>
      </c>
      <c r="AO62" s="6" t="str">
        <f>Fuente!AK62</f>
        <v>Low</v>
      </c>
      <c r="AP62" s="6" t="str">
        <f>Fuente!AL62</f>
        <v>Switching Costs</v>
      </c>
      <c r="AQ62" s="6" t="str">
        <f>Fuente!AM62</f>
        <v>Network Effects</v>
      </c>
      <c r="AR62" s="6" t="str">
        <f>Fuente!AN62</f>
        <v>Economies of Scale</v>
      </c>
      <c r="AS62" s="6" t="str">
        <f>Fuente!AO62</f>
        <v>Wide</v>
      </c>
      <c r="AT62" s="6" t="str">
        <f>Fuente!AP62</f>
        <v>Narrowing</v>
      </c>
      <c r="AU62" s="6" t="str">
        <f>Fuente!AQ62</f>
        <v>No</v>
      </c>
      <c r="AV62" s="6">
        <f>Fuente!AR62</f>
        <v>6</v>
      </c>
      <c r="AW62" s="6">
        <f>Fuente!AS62</f>
        <v>20</v>
      </c>
      <c r="AX62" s="6">
        <f>Fuente!AT62</f>
        <v>90</v>
      </c>
      <c r="AY62" s="6">
        <f>Fuente!AU62</f>
        <v>105</v>
      </c>
      <c r="AZ62" s="6" t="str">
        <f>Fuente!AV62</f>
        <v>Strategical</v>
      </c>
      <c r="BA62" s="6">
        <f>Fuente!AW62</f>
        <v>69.230769230769226</v>
      </c>
      <c r="BB62" s="6">
        <f>Fuente!AX62</f>
        <v>60</v>
      </c>
      <c r="BC62" s="6">
        <f>Fuente!AY62</f>
        <v>105</v>
      </c>
      <c r="BD62" s="6">
        <f>Fuente!AZ62</f>
        <v>3</v>
      </c>
      <c r="BE62" s="7" t="str">
        <f>Fuente!BA62</f>
        <v>Nuestras estimaciones para 2024 es que la compañía consiga ventas 45-50B, margen neto 30%, FCF conversion 110% y valoramos a x18 FCF por calidad y penalizando 20B por deuda llegamos a una valoración de 250-280B (90-105 USD/share).</v>
      </c>
      <c r="BF62" s="8">
        <f>Fuente!BB62</f>
        <v>0</v>
      </c>
      <c r="BG62" s="8">
        <f>Fuente!BC62</f>
        <v>0</v>
      </c>
      <c r="BH62" s="10">
        <f>Fuente!BD62</f>
        <v>44616</v>
      </c>
      <c r="BI62" s="15">
        <f>Fuente!BE62</f>
        <v>5.5</v>
      </c>
    </row>
    <row r="63" spans="1:61" ht="16.5" customHeight="1" x14ac:dyDescent="0.3">
      <c r="A63" t="str">
        <f>Fuente!A63</f>
        <v>PANW US Equity</v>
      </c>
      <c r="B63" s="2" t="str">
        <f>Fuente!B63</f>
        <v>Palo Alto Networks Inc</v>
      </c>
      <c r="C63" s="3">
        <f>Fuente!C63</f>
        <v>0.37417426898119949</v>
      </c>
      <c r="D63" s="3">
        <f>Fuente!D63</f>
        <v>-1.0846046006295193E-2</v>
      </c>
      <c r="E63" s="3">
        <f>Fuente!E63</f>
        <v>0.1957345079589253</v>
      </c>
      <c r="F63" s="3">
        <f>Fuente!F63</f>
        <v>-0.37832838408374087</v>
      </c>
      <c r="G63" s="3">
        <f>_xll.BDP(A63,$G$1)/100</f>
        <v>-0.17478764347503592</v>
      </c>
      <c r="H63" s="3">
        <f t="shared" si="3"/>
        <v>0.1957345079589253</v>
      </c>
      <c r="I63" s="3">
        <f t="shared" si="4"/>
        <v>0.1957345079589253</v>
      </c>
      <c r="J63" s="3">
        <f t="shared" si="5"/>
        <v>0.1957345079589253</v>
      </c>
      <c r="K63" s="3">
        <f>Fuente!G60</f>
        <v>7.7616303601517972E-2</v>
      </c>
      <c r="L63" s="3">
        <f>Fuente!H60</f>
        <v>2.8692751679806006E-2</v>
      </c>
      <c r="M63" s="16">
        <f>Fuente!I60</f>
        <v>0.59092210605822015</v>
      </c>
      <c r="N63" s="3">
        <f>Fuente!J60</f>
        <v>0.10697588065501473</v>
      </c>
      <c r="O63" s="3">
        <f>Fuente!K60</f>
        <v>5.9906774413700938E-2</v>
      </c>
      <c r="P63" s="3">
        <f>Fuente!L60</f>
        <v>0.29059823292305481</v>
      </c>
      <c r="Q63" s="4">
        <f>Fuente!M60</f>
        <v>0.17484574981357351</v>
      </c>
      <c r="R63" s="5">
        <f>Fuente!N60</f>
        <v>4.3034952078055189E-2</v>
      </c>
      <c r="S63" s="4">
        <f>Fuente!O60</f>
        <v>0</v>
      </c>
      <c r="T63" s="16">
        <f>Fuente!P60</f>
        <v>1.2416260219862776</v>
      </c>
      <c r="U63" s="6">
        <f>Fuente!Q63</f>
        <v>2</v>
      </c>
      <c r="V63" s="6">
        <f>Fuente!R63</f>
        <v>3</v>
      </c>
      <c r="W63" s="6">
        <f>Fuente!S63</f>
        <v>3</v>
      </c>
      <c r="X63" s="6">
        <f>Fuente!T63</f>
        <v>1</v>
      </c>
      <c r="Y63" s="6">
        <f>Fuente!U63</f>
        <v>1</v>
      </c>
      <c r="Z63" s="6">
        <f>Fuente!V63</f>
        <v>3</v>
      </c>
      <c r="AA63" s="6">
        <f>Fuente!W63</f>
        <v>3</v>
      </c>
      <c r="AB63" s="6">
        <f>Fuente!X63</f>
        <v>3</v>
      </c>
      <c r="AC63" s="6">
        <f>Fuente!Y63</f>
        <v>2</v>
      </c>
      <c r="AD63" s="6">
        <f>Fuente!Z63</f>
        <v>3</v>
      </c>
      <c r="AE63" s="6">
        <f>Fuente!AA63</f>
        <v>3</v>
      </c>
      <c r="AF63" s="6">
        <f>Fuente!AB63</f>
        <v>3</v>
      </c>
      <c r="AG63" s="6">
        <f>Fuente!AC63</f>
        <v>1</v>
      </c>
      <c r="AH63" s="6" t="str">
        <f>Fuente!AD63</f>
        <v>Fast Grower</v>
      </c>
      <c r="AI63" s="6" t="str">
        <f>Fuente!AE63</f>
        <v>Excellent</v>
      </c>
      <c r="AJ63" s="6" t="str">
        <f>Fuente!AF63</f>
        <v>UNITED STATES</v>
      </c>
      <c r="AK63" s="6" t="str">
        <f>Fuente!AG63</f>
        <v>Information Technology</v>
      </c>
      <c r="AL63" s="6" t="str">
        <f>Fuente!AH63</f>
        <v>Software</v>
      </c>
      <c r="AM63" s="6" t="str">
        <f>Fuente!AI63</f>
        <v>Software &amp; Services</v>
      </c>
      <c r="AN63" s="6" t="str">
        <f>Fuente!AJ63</f>
        <v>Strongest</v>
      </c>
      <c r="AO63" s="6" t="str">
        <f>Fuente!AK63</f>
        <v>Medium</v>
      </c>
      <c r="AP63" s="6" t="str">
        <f>Fuente!AL63</f>
        <v>Switching Costs</v>
      </c>
      <c r="AQ63" s="6">
        <f>Fuente!AM63</f>
        <v>0</v>
      </c>
      <c r="AR63" s="6">
        <f>Fuente!AN63</f>
        <v>0</v>
      </c>
      <c r="AS63" s="6" t="str">
        <f>Fuente!AO63</f>
        <v>Narrow</v>
      </c>
      <c r="AT63" s="6" t="str">
        <f>Fuente!AP63</f>
        <v>Widing</v>
      </c>
      <c r="AU63" s="6" t="str">
        <f>Fuente!AQ63</f>
        <v>Fast</v>
      </c>
      <c r="AV63" s="6">
        <f>Fuente!AR63</f>
        <v>11</v>
      </c>
      <c r="AW63" s="6">
        <f>Fuente!AS63</f>
        <v>0</v>
      </c>
      <c r="AX63" s="6">
        <f>Fuente!AT63</f>
        <v>350</v>
      </c>
      <c r="AY63" s="6">
        <f>Fuente!AU63</f>
        <v>700</v>
      </c>
      <c r="AZ63" s="6" t="str">
        <f>Fuente!AV63</f>
        <v>Strategical</v>
      </c>
      <c r="BA63" s="6">
        <f>Fuente!AW63</f>
        <v>269.23076923076923</v>
      </c>
      <c r="BB63" s="6">
        <f>Fuente!AX63</f>
        <v>233.33333333333334</v>
      </c>
      <c r="BC63" s="6">
        <f>Fuente!AY63</f>
        <v>700</v>
      </c>
      <c r="BD63" s="6">
        <f>Fuente!AZ63</f>
        <v>1</v>
      </c>
      <c r="BE63" s="7" t="str">
        <f>Fuente!BA63</f>
        <v>Esperamos unas ventas de 8-9,5B para 2024, con un margen FCF del 20-30% (cuidado con SBC muy alto). Valoramos a x22 FCF por calidad y crecimiento, 35-70B (350-700 USD/share).</v>
      </c>
      <c r="BF63" s="8">
        <f>Fuente!BB63</f>
        <v>0</v>
      </c>
      <c r="BG63" s="8">
        <f>Fuente!BC63</f>
        <v>0</v>
      </c>
      <c r="BH63" s="10">
        <f>Fuente!BD63</f>
        <v>44615</v>
      </c>
      <c r="BI63" s="15">
        <f>Fuente!BE63</f>
        <v>22.5</v>
      </c>
    </row>
    <row r="64" spans="1:61" ht="16.5" customHeight="1" x14ac:dyDescent="0.3">
      <c r="A64" t="str">
        <f>Fuente!A64</f>
        <v>PDD US Equity</v>
      </c>
      <c r="B64" s="2" t="str">
        <f>Fuente!B64</f>
        <v>Pinduoduo Inc</v>
      </c>
      <c r="C64" s="3">
        <f>Fuente!C64</f>
        <v>0.20627722422650122</v>
      </c>
      <c r="D64" s="3" t="e">
        <f>Fuente!D64</f>
        <v>#DIV/0!</v>
      </c>
      <c r="E64" s="3">
        <f>Fuente!E64</f>
        <v>0.13813413220717186</v>
      </c>
      <c r="F64" s="3">
        <f>Fuente!F64</f>
        <v>0.13813413220717186</v>
      </c>
      <c r="G64" s="3" t="e">
        <f>_xll.BDP(A64,$G$1)/100</f>
        <v>#VALUE!</v>
      </c>
      <c r="H64" s="3">
        <f t="shared" si="3"/>
        <v>0.13813413220717186</v>
      </c>
      <c r="I64" s="3">
        <f t="shared" si="4"/>
        <v>0.13813413220717186</v>
      </c>
      <c r="J64" s="3">
        <f t="shared" si="5"/>
        <v>0.13813413220717186</v>
      </c>
      <c r="K64" s="3" t="e">
        <f>Fuente!G89</f>
        <v>#REF!</v>
      </c>
      <c r="L64" s="3" t="e">
        <f>Fuente!H89</f>
        <v>#REF!</v>
      </c>
      <c r="M64" s="16" t="e">
        <f>Fuente!I89</f>
        <v>#REF!</v>
      </c>
      <c r="N64" s="3" t="str">
        <f>Fuente!J89</f>
        <v>Revenue Growth</v>
      </c>
      <c r="O64" s="3" t="str">
        <f>Fuente!K89</f>
        <v>EBITDA Margin</v>
      </c>
      <c r="P64" s="3" t="str">
        <f>Fuente!L89</f>
        <v>ROCE</v>
      </c>
      <c r="Q64" s="4" t="str">
        <f>Fuente!M89</f>
        <v>ROCE with Goodwill</v>
      </c>
      <c r="R64" s="5" t="str">
        <f>Fuente!N89</f>
        <v>Net Debt/Total Assets ex Goodwill</v>
      </c>
      <c r="S64" s="4" t="str">
        <f>Fuente!O89</f>
        <v>Interest/Total Debt</v>
      </c>
      <c r="T64" s="16" t="str">
        <f>Fuente!P89</f>
        <v>Net Debt/EBITDA</v>
      </c>
      <c r="U64" s="6">
        <f>Fuente!Q64</f>
        <v>1</v>
      </c>
      <c r="V64" s="6">
        <f>Fuente!R64</f>
        <v>3</v>
      </c>
      <c r="W64" s="6">
        <f>Fuente!S64</f>
        <v>1</v>
      </c>
      <c r="X64" s="6">
        <f>Fuente!T64</f>
        <v>1</v>
      </c>
      <c r="Y64" s="6">
        <f>Fuente!U64</f>
        <v>2</v>
      </c>
      <c r="Z64" s="6">
        <f>Fuente!V64</f>
        <v>3</v>
      </c>
      <c r="AA64" s="6">
        <f>Fuente!W64</f>
        <v>3</v>
      </c>
      <c r="AB64" s="6">
        <f>Fuente!X64</f>
        <v>2</v>
      </c>
      <c r="AC64" s="6">
        <f>Fuente!Y64</f>
        <v>3</v>
      </c>
      <c r="AD64" s="6">
        <f>Fuente!Z64</f>
        <v>3</v>
      </c>
      <c r="AE64" s="6">
        <f>Fuente!AA64</f>
        <v>3</v>
      </c>
      <c r="AF64" s="6">
        <f>Fuente!AB64</f>
        <v>3</v>
      </c>
      <c r="AG64" s="6">
        <f>Fuente!AC64</f>
        <v>1</v>
      </c>
      <c r="AH64" s="6" t="str">
        <f>Fuente!AD64</f>
        <v>Fast Grower</v>
      </c>
      <c r="AI64" s="6" t="str">
        <f>Fuente!AE64</f>
        <v>Regular</v>
      </c>
      <c r="AJ64" s="6" t="str">
        <f>Fuente!AF64</f>
        <v>CHINA</v>
      </c>
      <c r="AK64" s="6" t="str">
        <f>Fuente!AG64</f>
        <v>Consumer Discretionary</v>
      </c>
      <c r="AL64" s="6" t="str">
        <f>Fuente!AH64</f>
        <v>Internet &amp; Direct Marketing Re</v>
      </c>
      <c r="AM64" s="6" t="str">
        <f>Fuente!AI64</f>
        <v>Retailing</v>
      </c>
      <c r="AN64" s="6" t="str">
        <f>Fuente!AJ64</f>
        <v>Strongest</v>
      </c>
      <c r="AO64" s="6" t="str">
        <f>Fuente!AK64</f>
        <v>High</v>
      </c>
      <c r="AP64" s="6" t="str">
        <f>Fuente!AL64</f>
        <v>Network Effects</v>
      </c>
      <c r="AQ64" s="6">
        <f>Fuente!AM64</f>
        <v>0</v>
      </c>
      <c r="AR64" s="6">
        <f>Fuente!AN64</f>
        <v>0</v>
      </c>
      <c r="AS64" s="6" t="str">
        <f>Fuente!AO64</f>
        <v>Narrow</v>
      </c>
      <c r="AT64" s="6" t="str">
        <f>Fuente!AP64</f>
        <v>Widing</v>
      </c>
      <c r="AU64" s="6" t="str">
        <f>Fuente!AQ64</f>
        <v>Fast</v>
      </c>
      <c r="AV64" s="6">
        <f>Fuente!AR64</f>
        <v>9</v>
      </c>
      <c r="AW64" s="6">
        <f>Fuente!AS64</f>
        <v>0</v>
      </c>
      <c r="AX64" s="6">
        <f>Fuente!AT64</f>
        <v>85</v>
      </c>
      <c r="AY64" s="6">
        <f>Fuente!AU64</f>
        <v>110</v>
      </c>
      <c r="AZ64" s="6" t="str">
        <f>Fuente!AV64</f>
        <v>Tactical</v>
      </c>
      <c r="BA64" s="6">
        <f>Fuente!AW64</f>
        <v>42.5</v>
      </c>
      <c r="BB64" s="6">
        <f>Fuente!AX64</f>
        <v>28.333333333333332</v>
      </c>
      <c r="BC64" s="6">
        <f>Fuente!AY64</f>
        <v>85</v>
      </c>
      <c r="BD64" s="6">
        <f>Fuente!AZ64</f>
        <v>2</v>
      </c>
      <c r="BE64" s="7" t="str">
        <f>Fuente!BA64</f>
        <v>Normalizamos ventas en 25-30B con márgenes FCF en entornos del 20%, con lo que normalizamos unos 5-6B USD anuales en un par de años. Valorando a x20 por el altísimo crecimiento y sumando 15B de caja neta llegamos a una valoración de 110-140B (85-110 USD/acción).</v>
      </c>
      <c r="BF64" s="8">
        <f>Fuente!BB64</f>
        <v>0</v>
      </c>
      <c r="BG64" s="8">
        <f>Fuente!BC64</f>
        <v>0</v>
      </c>
      <c r="BH64" s="10">
        <f>Fuente!BD64</f>
        <v>44615</v>
      </c>
      <c r="BI64" s="15">
        <f>Fuente!BE64</f>
        <v>4.5</v>
      </c>
    </row>
    <row r="65" spans="1:61" ht="16.5" customHeight="1" x14ac:dyDescent="0.3">
      <c r="A65" t="str">
        <f>Fuente!A65</f>
        <v>PRX NA Equity</v>
      </c>
      <c r="B65" s="2" t="str">
        <f>Fuente!B65</f>
        <v>Prosus NV</v>
      </c>
      <c r="C65" s="3" t="e">
        <f>Fuente!C65</f>
        <v>#VALUE!</v>
      </c>
      <c r="D65" s="3">
        <f>Fuente!D65</f>
        <v>-0.23663435723389087</v>
      </c>
      <c r="E65" s="3" t="e">
        <f>Fuente!E65</f>
        <v>#VALUE!</v>
      </c>
      <c r="F65" s="3" t="e">
        <f>Fuente!F65</f>
        <v>#VALUE!</v>
      </c>
      <c r="G65" s="3">
        <f>_xll.BDP(A65,$G$1)/100</f>
        <v>0.16347380366725123</v>
      </c>
      <c r="H65" s="3" t="e">
        <f t="shared" si="3"/>
        <v>#VALUE!</v>
      </c>
      <c r="I65" s="3" t="e">
        <f t="shared" si="4"/>
        <v>#VALUE!</v>
      </c>
      <c r="J65" s="3" t="e">
        <f t="shared" si="5"/>
        <v>#VALUE!</v>
      </c>
      <c r="K65" s="3" t="e">
        <f>Fuente!G91</f>
        <v>#REF!</v>
      </c>
      <c r="L65" s="3" t="e">
        <f>Fuente!H91</f>
        <v>#REF!</v>
      </c>
      <c r="M65" s="16" t="e">
        <f>Fuente!I91</f>
        <v>#REF!</v>
      </c>
      <c r="N65" s="3" t="str">
        <f>Fuente!J91</f>
        <v>Revenue Growth</v>
      </c>
      <c r="O65" s="3" t="str">
        <f>Fuente!K91</f>
        <v>EBITDA Margin</v>
      </c>
      <c r="P65" s="3" t="str">
        <f>Fuente!L91</f>
        <v>ROCE</v>
      </c>
      <c r="Q65" s="4" t="str">
        <f>Fuente!M91</f>
        <v>ROCE with Goodwill</v>
      </c>
      <c r="R65" s="5" t="str">
        <f>Fuente!N91</f>
        <v>Net Debt/Total Assets ex Goodwill</v>
      </c>
      <c r="S65" s="4" t="str">
        <f>Fuente!O91</f>
        <v>Interest/Total Debt</v>
      </c>
      <c r="T65" s="16" t="str">
        <f>Fuente!P91</f>
        <v>Net Debt/EBITDA</v>
      </c>
      <c r="U65" s="6">
        <f>Fuente!Q65</f>
        <v>3</v>
      </c>
      <c r="V65" s="6">
        <f>Fuente!R65</f>
        <v>3</v>
      </c>
      <c r="W65" s="6">
        <f>Fuente!S65</f>
        <v>1</v>
      </c>
      <c r="X65" s="6">
        <f>Fuente!T65</f>
        <v>1</v>
      </c>
      <c r="Y65" s="6">
        <f>Fuente!U65</f>
        <v>1</v>
      </c>
      <c r="Z65" s="6">
        <f>Fuente!V65</f>
        <v>3</v>
      </c>
      <c r="AA65" s="6">
        <f>Fuente!W65</f>
        <v>2</v>
      </c>
      <c r="AB65" s="6">
        <f>Fuente!X65</f>
        <v>0</v>
      </c>
      <c r="AC65" s="6">
        <f>Fuente!Y65</f>
        <v>3</v>
      </c>
      <c r="AD65" s="6">
        <f>Fuente!Z65</f>
        <v>3</v>
      </c>
      <c r="AE65" s="6">
        <f>Fuente!AA65</f>
        <v>2</v>
      </c>
      <c r="AF65" s="6">
        <f>Fuente!AB65</f>
        <v>0</v>
      </c>
      <c r="AG65" s="6">
        <f>Fuente!AC65</f>
        <v>3</v>
      </c>
      <c r="AH65" s="6" t="str">
        <f>Fuente!AD65</f>
        <v>Fast Grower</v>
      </c>
      <c r="AI65" s="6" t="str">
        <f>Fuente!AE65</f>
        <v>Excellent</v>
      </c>
      <c r="AJ65" s="6" t="str">
        <f>Fuente!AF65</f>
        <v>NETHERLANDS</v>
      </c>
      <c r="AK65" s="6" t="str">
        <f>Fuente!AG65</f>
        <v>Consumer Discretionary</v>
      </c>
      <c r="AL65" s="6" t="str">
        <f>Fuente!AH65</f>
        <v>Internet &amp; Direct Marketing Re</v>
      </c>
      <c r="AM65" s="6" t="str">
        <f>Fuente!AI65</f>
        <v>Retailing</v>
      </c>
      <c r="AN65" s="6" t="str">
        <f>Fuente!AJ65</f>
        <v>Strongest</v>
      </c>
      <c r="AO65" s="6" t="str">
        <f>Fuente!AK65</f>
        <v>High</v>
      </c>
      <c r="AP65" s="6" t="str">
        <f>Fuente!AL65</f>
        <v>Unique Assets</v>
      </c>
      <c r="AQ65" s="6" t="str">
        <f>Fuente!AM65</f>
        <v>Network Effects</v>
      </c>
      <c r="AR65" s="6">
        <f>Fuente!AN65</f>
        <v>0</v>
      </c>
      <c r="AS65" s="6" t="str">
        <f>Fuente!AO65</f>
        <v>Wide</v>
      </c>
      <c r="AT65" s="6" t="str">
        <f>Fuente!AP65</f>
        <v>Widing</v>
      </c>
      <c r="AU65" s="6" t="str">
        <f>Fuente!AQ65</f>
        <v>Fast</v>
      </c>
      <c r="AV65" s="6">
        <f>Fuente!AR65</f>
        <v>0</v>
      </c>
      <c r="AW65" s="6">
        <f>Fuente!AS65</f>
        <v>0</v>
      </c>
      <c r="AX65" s="6">
        <f>Fuente!AT65</f>
        <v>73</v>
      </c>
      <c r="AY65" s="6">
        <f>Fuente!AU65</f>
        <v>100</v>
      </c>
      <c r="AZ65" s="6" t="str">
        <f>Fuente!AV65</f>
        <v>Strategical</v>
      </c>
      <c r="BA65" s="6">
        <f>Fuente!AW65</f>
        <v>56.153846153846153</v>
      </c>
      <c r="BB65" s="6">
        <f>Fuente!AX65</f>
        <v>48.666666666666664</v>
      </c>
      <c r="BC65" s="6">
        <f>Fuente!AY65</f>
        <v>100</v>
      </c>
      <c r="BD65" s="6">
        <f>Fuente!AZ65</f>
        <v>3</v>
      </c>
      <c r="BE65" s="7" t="str">
        <f>Fuente!BA65</f>
        <v>Prosus es un grupo global de Internet de consumo y uno de los mayores inversores en tecnología del mundo. Fue generado para que la posición de Tencent en Naspers cotizase con un menor descuento (por el mercado de cotización sudafricano de Naspers). Naspers fue el Bussiness Angel que financió Tencent. El activo core de la compañia es Tencnet de la que tiene 2.769M acciones (29% de la compañia) valorando la accion de tencent entre 55 y 75 nos sale un precio de entre 73 y 100</v>
      </c>
      <c r="BF65" s="8">
        <f>Fuente!BB65</f>
        <v>0</v>
      </c>
      <c r="BG65" s="8">
        <f>Fuente!BC65</f>
        <v>0</v>
      </c>
      <c r="BH65" s="10">
        <f>Fuente!BD65</f>
        <v>44635</v>
      </c>
      <c r="BI65" s="15">
        <f>Fuente!BE65</f>
        <v>3.7</v>
      </c>
    </row>
    <row r="66" spans="1:61" ht="16.5" customHeight="1" x14ac:dyDescent="0.3">
      <c r="A66" t="str">
        <f>Fuente!A66</f>
        <v>RPRX US Equity</v>
      </c>
      <c r="B66" s="2" t="str">
        <f>Fuente!B66</f>
        <v>Royalty Pharma PLC</v>
      </c>
      <c r="C66" s="3" t="e">
        <f>Fuente!C66</f>
        <v>#VALUE!</v>
      </c>
      <c r="D66" s="3">
        <f>Fuente!D66</f>
        <v>1.0007132452806069</v>
      </c>
      <c r="E66" s="3" t="e">
        <f>Fuente!E66</f>
        <v>#VALUE!</v>
      </c>
      <c r="F66" s="3" t="e">
        <f>Fuente!F66</f>
        <v>#VALUE!</v>
      </c>
      <c r="G66" s="3" t="e">
        <f>_xll.BDP(A66,$G$1)/100</f>
        <v>#VALUE!</v>
      </c>
      <c r="H66" s="3" t="e">
        <f t="shared" ref="H66:H90" si="6">IF(AND(E66&lt;0,F66&gt;0),F66,E66)</f>
        <v>#VALUE!</v>
      </c>
      <c r="I66" s="3" t="e">
        <f t="shared" ref="I66:I90" si="7">IF(H66&lt;0,G66,H66)</f>
        <v>#VALUE!</v>
      </c>
      <c r="J66" s="3" t="e">
        <f t="shared" ref="J66:J90" si="8">IF(I66&gt;1.5,F66,I66)</f>
        <v>#VALUE!</v>
      </c>
      <c r="K66" s="3">
        <f>Fuente!G61</f>
        <v>-0.14185073933085207</v>
      </c>
      <c r="L66" s="3">
        <f>Fuente!H61</f>
        <v>-3.6435949133672581E-3</v>
      </c>
      <c r="M66" s="16">
        <f>Fuente!I61</f>
        <v>-0.27757534472879775</v>
      </c>
      <c r="N66" s="3">
        <f>Fuente!J61</f>
        <v>0.15161135842799589</v>
      </c>
      <c r="O66" s="3">
        <f>Fuente!K61</f>
        <v>0.45829545454545456</v>
      </c>
      <c r="P66" s="3">
        <f>Fuente!L61</f>
        <v>0.81405925680413249</v>
      </c>
      <c r="Q66" s="4">
        <f>Fuente!M61</f>
        <v>0.76978346362125816</v>
      </c>
      <c r="R66" s="5">
        <f>Fuente!N61</f>
        <v>4.8169455516875084E-2</v>
      </c>
      <c r="S66" s="4">
        <f>Fuente!O61</f>
        <v>2.2610691033968615E-3</v>
      </c>
      <c r="T66" s="16">
        <f>Fuente!P61</f>
        <v>0.13666134869772872</v>
      </c>
      <c r="U66" s="6">
        <f>Fuente!Q66</f>
        <v>3</v>
      </c>
      <c r="V66" s="6">
        <f>Fuente!R66</f>
        <v>1</v>
      </c>
      <c r="W66" s="6">
        <f>Fuente!S66</f>
        <v>3</v>
      </c>
      <c r="X66" s="6">
        <f>Fuente!T66</f>
        <v>1</v>
      </c>
      <c r="Y66" s="6">
        <f>Fuente!U66</f>
        <v>2</v>
      </c>
      <c r="Z66" s="6">
        <f>Fuente!V66</f>
        <v>1</v>
      </c>
      <c r="AA66" s="6">
        <f>Fuente!W66</f>
        <v>3</v>
      </c>
      <c r="AB66" s="6">
        <f>Fuente!X66</f>
        <v>2</v>
      </c>
      <c r="AC66" s="6">
        <f>Fuente!Y66</f>
        <v>1</v>
      </c>
      <c r="AD66" s="6">
        <f>Fuente!Z66</f>
        <v>2</v>
      </c>
      <c r="AE66" s="6">
        <f>Fuente!AA66</f>
        <v>3</v>
      </c>
      <c r="AF66" s="6">
        <f>Fuente!AB66</f>
        <v>2</v>
      </c>
      <c r="AG66" s="6">
        <f>Fuente!AC66</f>
        <v>3</v>
      </c>
      <c r="AH66" s="6" t="str">
        <f>Fuente!AD66</f>
        <v>Slow Grower</v>
      </c>
      <c r="AI66" s="6" t="str">
        <f>Fuente!AE66</f>
        <v>Good</v>
      </c>
      <c r="AJ66" s="6" t="str">
        <f>Fuente!AF66</f>
        <v>UNITED STATES</v>
      </c>
      <c r="AK66" s="6" t="str">
        <f>Fuente!AG66</f>
        <v>Health Care</v>
      </c>
      <c r="AL66" s="6" t="str">
        <f>Fuente!AH66</f>
        <v>Pharmaceuticals</v>
      </c>
      <c r="AM66" s="6" t="str">
        <f>Fuente!AI66</f>
        <v>Pharmaceuticals, Biotechnology</v>
      </c>
      <c r="AN66" s="6" t="str">
        <f>Fuente!AJ66</f>
        <v>Strongest</v>
      </c>
      <c r="AO66" s="6" t="str">
        <f>Fuente!AK66</f>
        <v>Medium</v>
      </c>
      <c r="AP66" s="6" t="str">
        <f>Fuente!AL66</f>
        <v>Economies of Scale</v>
      </c>
      <c r="AQ66" s="6" t="str">
        <f>Fuente!AM66</f>
        <v>Intangible Assets/Patents</v>
      </c>
      <c r="AR66" s="6">
        <f>Fuente!AN66</f>
        <v>0</v>
      </c>
      <c r="AS66" s="6" t="str">
        <f>Fuente!AO66</f>
        <v>Wide</v>
      </c>
      <c r="AT66" s="6" t="str">
        <f>Fuente!AP66</f>
        <v>Widing</v>
      </c>
      <c r="AU66" s="6" t="str">
        <f>Fuente!AQ66</f>
        <v>Yes</v>
      </c>
      <c r="AV66" s="6">
        <f>Fuente!AR66</f>
        <v>12</v>
      </c>
      <c r="AW66" s="6">
        <f>Fuente!AS66</f>
        <v>0</v>
      </c>
      <c r="AX66" s="6">
        <f>Fuente!AT66</f>
        <v>45</v>
      </c>
      <c r="AY66" s="6">
        <f>Fuente!AU66</f>
        <v>70</v>
      </c>
      <c r="AZ66" s="6" t="str">
        <f>Fuente!AV66</f>
        <v>Strategical</v>
      </c>
      <c r="BA66" s="6">
        <f>Fuente!AW66</f>
        <v>34.615384615384613</v>
      </c>
      <c r="BB66" s="6">
        <f>Fuente!AX66</f>
        <v>30</v>
      </c>
      <c r="BC66" s="6">
        <f>Fuente!AY66</f>
        <v>70</v>
      </c>
      <c r="BD66" s="6">
        <f>Fuente!AZ66</f>
        <v>1</v>
      </c>
      <c r="BE66" s="7" t="str">
        <f>Fuente!BA66</f>
        <v>Compañía tipo financiera, su negocio es comprar royalties de farma. Portfolio bien diversificado y activos de calidad. Asumimos que en '25 pueden llegar a los 3 Bn de Revenue. Normalizando márgenes netos al 40%-60% tenemos un beneficio neto de 1,2-1,8Bn (redondeando). Asumiendo un FCF conversion de en torno a 1,3-1,5x (reducido respecto a históricos ya que asumo que de forma constante va a pagar en Adquisiciones y repagar deuda para mantener ratios DN/EBITDA) tenemos: FCF entre 1,8-2,8Bn: estoy poniendo un caso malo de cash collection en FCF de las Royalties. 10x FCF histórico, por deuda, pero creo que si la empresa sigue demostrando este nivel de crecimiento y estabilidad puede subir a 15xFCF perfectamente, así que suponemos este último caso y llegamos a un valor de 27-42Bn, lo que supone 45-70$ por accion</v>
      </c>
      <c r="BF66" s="8">
        <f>Fuente!BB66</f>
        <v>0</v>
      </c>
      <c r="BG66" s="8">
        <f>Fuente!BC66</f>
        <v>0</v>
      </c>
      <c r="BH66" s="10">
        <f>Fuente!BD66</f>
        <v>44627</v>
      </c>
      <c r="BI66" s="15">
        <f>Fuente!BE66</f>
        <v>4.2</v>
      </c>
    </row>
    <row r="67" spans="1:61" ht="16.5" customHeight="1" x14ac:dyDescent="0.3">
      <c r="A67" t="str">
        <f>Fuente!A67</f>
        <v>PYPL US Equity</v>
      </c>
      <c r="B67" s="2" t="str">
        <f>Fuente!B67</f>
        <v>PayPal Holdings Inc</v>
      </c>
      <c r="C67" s="3">
        <f>Fuente!C67</f>
        <v>0.17892150475731566</v>
      </c>
      <c r="D67" s="3">
        <f>Fuente!D67</f>
        <v>0.22133980402008896</v>
      </c>
      <c r="E67" s="3">
        <f>Fuente!E67</f>
        <v>0.41301780140048933</v>
      </c>
      <c r="F67" s="3">
        <f>Fuente!F67</f>
        <v>0.20365459216041101</v>
      </c>
      <c r="G67" s="3">
        <f>_xll.BDP(A67,$G$1)/100</f>
        <v>0.15277808219491695</v>
      </c>
      <c r="H67" s="3">
        <f t="shared" si="6"/>
        <v>0.41301780140048933</v>
      </c>
      <c r="I67" s="3">
        <f t="shared" si="7"/>
        <v>0.41301780140048933</v>
      </c>
      <c r="J67" s="3">
        <f t="shared" si="8"/>
        <v>0.41301780140048933</v>
      </c>
      <c r="K67" s="3">
        <f>Fuente!G62</f>
        <v>-6.709614909007189E-3</v>
      </c>
      <c r="L67" s="3">
        <f>Fuente!H62</f>
        <v>2.2571239982916054E-2</v>
      </c>
      <c r="M67" s="16">
        <f>Fuente!I62</f>
        <v>8.0801447925349379E-4</v>
      </c>
      <c r="N67" s="3">
        <f>Fuente!J62</f>
        <v>3.6116514794716892E-2</v>
      </c>
      <c r="O67" s="3">
        <f>Fuente!K62</f>
        <v>0.47775389708243782</v>
      </c>
      <c r="P67" s="3">
        <f>Fuente!L62</f>
        <v>6.3843042071197411</v>
      </c>
      <c r="Q67" s="4">
        <f>Fuente!M62</f>
        <v>0.34007800547331224</v>
      </c>
      <c r="R67" s="5">
        <f>Fuente!N62</f>
        <v>0.46408250355618774</v>
      </c>
      <c r="S67" s="4">
        <f>Fuente!O62</f>
        <v>2.7525888126515647E-2</v>
      </c>
      <c r="T67" s="16">
        <f>Fuente!P62</f>
        <v>2.0918868607477119</v>
      </c>
      <c r="U67" s="6">
        <f>Fuente!Q67</f>
        <v>3</v>
      </c>
      <c r="V67" s="6">
        <f>Fuente!R67</f>
        <v>3</v>
      </c>
      <c r="W67" s="6">
        <f>Fuente!S67</f>
        <v>2</v>
      </c>
      <c r="X67" s="6">
        <f>Fuente!T67</f>
        <v>1</v>
      </c>
      <c r="Y67" s="6">
        <f>Fuente!U67</f>
        <v>1</v>
      </c>
      <c r="Z67" s="6">
        <f>Fuente!V67</f>
        <v>2</v>
      </c>
      <c r="AA67" s="6">
        <f>Fuente!W67</f>
        <v>3</v>
      </c>
      <c r="AB67" s="6">
        <f>Fuente!X67</f>
        <v>3</v>
      </c>
      <c r="AC67" s="6">
        <f>Fuente!Y67</f>
        <v>3</v>
      </c>
      <c r="AD67" s="6">
        <f>Fuente!Z67</f>
        <v>3</v>
      </c>
      <c r="AE67" s="6">
        <f>Fuente!AA67</f>
        <v>3</v>
      </c>
      <c r="AF67" s="6">
        <f>Fuente!AB67</f>
        <v>3</v>
      </c>
      <c r="AG67" s="6">
        <f>Fuente!AC67</f>
        <v>3</v>
      </c>
      <c r="AH67" s="6" t="str">
        <f>Fuente!AD67</f>
        <v>Fast Grower</v>
      </c>
      <c r="AI67" s="6" t="str">
        <f>Fuente!AE67</f>
        <v>Excellent</v>
      </c>
      <c r="AJ67" s="6" t="str">
        <f>Fuente!AF67</f>
        <v>UNITED STATES</v>
      </c>
      <c r="AK67" s="6" t="str">
        <f>Fuente!AG67</f>
        <v>Information Technology</v>
      </c>
      <c r="AL67" s="6" t="str">
        <f>Fuente!AH67</f>
        <v>IT Services</v>
      </c>
      <c r="AM67" s="6" t="str">
        <f>Fuente!AI67</f>
        <v>Software &amp; Services</v>
      </c>
      <c r="AN67" s="6" t="str">
        <f>Fuente!AJ67</f>
        <v>Strongest</v>
      </c>
      <c r="AO67" s="6" t="str">
        <f>Fuente!AK67</f>
        <v>Medium</v>
      </c>
      <c r="AP67" s="6" t="str">
        <f>Fuente!AL67</f>
        <v>Network Effects</v>
      </c>
      <c r="AQ67" s="6" t="str">
        <f>Fuente!AM67</f>
        <v>Switching Costs</v>
      </c>
      <c r="AR67" s="6">
        <f>Fuente!AN67</f>
        <v>0</v>
      </c>
      <c r="AS67" s="6" t="str">
        <f>Fuente!AO67</f>
        <v>Wide</v>
      </c>
      <c r="AT67" s="6" t="str">
        <f>Fuente!AP67</f>
        <v>Widing</v>
      </c>
      <c r="AU67" s="6" t="str">
        <f>Fuente!AQ67</f>
        <v>Fast</v>
      </c>
      <c r="AV67" s="6">
        <f>Fuente!AR67</f>
        <v>8</v>
      </c>
      <c r="AW67" s="6">
        <f>Fuente!AS67</f>
        <v>50</v>
      </c>
      <c r="AX67" s="6">
        <f>Fuente!AT67</f>
        <v>180</v>
      </c>
      <c r="AY67" s="6">
        <f>Fuente!AU67</f>
        <v>200</v>
      </c>
      <c r="AZ67" s="6" t="str">
        <f>Fuente!AV67</f>
        <v>Strategical</v>
      </c>
      <c r="BA67" s="6">
        <f>Fuente!AW67</f>
        <v>138.46153846153845</v>
      </c>
      <c r="BB67" s="6">
        <f>Fuente!AX67</f>
        <v>120</v>
      </c>
      <c r="BC67" s="6">
        <f>Fuente!AY67</f>
        <v>200</v>
      </c>
      <c r="BD67" s="6">
        <f>Fuente!AZ67</f>
        <v>1</v>
      </c>
      <c r="BE67" s="7" t="str">
        <f>Fuente!BA67</f>
        <v>Nuestras estimaciones para 2024 es que la compañía consiga ventas 35-40B, margen FCF 25%,  y valoramos a x22 FCF por calidad y crecimiento llegamos a una valoración de 210-230B (180-200 USD/share).</v>
      </c>
      <c r="BF67" s="8">
        <f>Fuente!BB67</f>
        <v>0</v>
      </c>
      <c r="BG67" s="8">
        <f>Fuente!BC67</f>
        <v>0</v>
      </c>
      <c r="BH67" s="10">
        <f>Fuente!BD67</f>
        <v>44616</v>
      </c>
      <c r="BI67" s="15">
        <f>Fuente!BE67</f>
        <v>8</v>
      </c>
    </row>
    <row r="68" spans="1:61" ht="16.5" customHeight="1" x14ac:dyDescent="0.3">
      <c r="A68" t="str">
        <f>Fuente!A68</f>
        <v>REP SM Equity</v>
      </c>
      <c r="B68" s="2" t="str">
        <f>Fuente!B68</f>
        <v>Repsol SA</v>
      </c>
      <c r="C68" s="3">
        <f>Fuente!C68</f>
        <v>-3.107656091784599E-2</v>
      </c>
      <c r="D68" s="3">
        <f>Fuente!D68</f>
        <v>0.10283069236232507</v>
      </c>
      <c r="E68" s="3">
        <f>Fuente!E68</f>
        <v>6.2606817740154613E-2</v>
      </c>
      <c r="F68" s="3">
        <f>Fuente!F68</f>
        <v>5.8689875179181172E-2</v>
      </c>
      <c r="G68" s="3">
        <f>_xll.BDP(A68,$G$1)/100</f>
        <v>5.8133907927955336E-2</v>
      </c>
      <c r="H68" s="3">
        <f t="shared" si="6"/>
        <v>6.2606817740154613E-2</v>
      </c>
      <c r="I68" s="3">
        <f t="shared" si="7"/>
        <v>6.2606817740154613E-2</v>
      </c>
      <c r="J68" s="3">
        <f t="shared" si="8"/>
        <v>6.2606817740154613E-2</v>
      </c>
      <c r="K68" s="3">
        <f>Fuente!G63</f>
        <v>-0.29424912301348594</v>
      </c>
      <c r="L68" s="3">
        <f>Fuente!H63</f>
        <v>2.0700617763274105E-2</v>
      </c>
      <c r="M68" s="16">
        <f>Fuente!I63</f>
        <v>5.7226644179165111</v>
      </c>
      <c r="N68" s="3">
        <f>Fuente!J63</f>
        <v>0.24870907170519896</v>
      </c>
      <c r="O68" s="3">
        <f>Fuente!K63</f>
        <v>1.6165033716313053E-2</v>
      </c>
      <c r="P68" s="3">
        <f>Fuente!L63</f>
        <v>0.2019478428847391</v>
      </c>
      <c r="Q68" s="4">
        <f>Fuente!M63</f>
        <v>-0.17094774136403904</v>
      </c>
      <c r="R68" s="5">
        <f>Fuente!N63</f>
        <v>9.3487353116908936E-2</v>
      </c>
      <c r="S68" s="4">
        <f>Fuente!O63</f>
        <v>4.2937978475535335E-2</v>
      </c>
      <c r="T68" s="16">
        <f>Fuente!P63</f>
        <v>10.234011627906971</v>
      </c>
      <c r="U68" s="6">
        <f>Fuente!Q68</f>
        <v>1</v>
      </c>
      <c r="V68" s="6">
        <f>Fuente!R68</f>
        <v>0</v>
      </c>
      <c r="W68" s="6">
        <f>Fuente!S68</f>
        <v>1</v>
      </c>
      <c r="X68" s="6">
        <f>Fuente!T68</f>
        <v>0</v>
      </c>
      <c r="Y68" s="6">
        <f>Fuente!U68</f>
        <v>0</v>
      </c>
      <c r="Z68" s="6">
        <f>Fuente!V68</f>
        <v>1</v>
      </c>
      <c r="AA68" s="6">
        <f>Fuente!W68</f>
        <v>1</v>
      </c>
      <c r="AB68" s="6">
        <f>Fuente!X68</f>
        <v>1</v>
      </c>
      <c r="AC68" s="6">
        <f>Fuente!Y68</f>
        <v>1</v>
      </c>
      <c r="AD68" s="6">
        <f>Fuente!Z68</f>
        <v>2</v>
      </c>
      <c r="AE68" s="6">
        <f>Fuente!AA68</f>
        <v>2</v>
      </c>
      <c r="AF68" s="6">
        <f>Fuente!AB68</f>
        <v>2</v>
      </c>
      <c r="AG68" s="6">
        <f>Fuente!AC68</f>
        <v>1</v>
      </c>
      <c r="AH68" s="6" t="str">
        <f>Fuente!AD68</f>
        <v>Cyclical</v>
      </c>
      <c r="AI68" s="6" t="str">
        <f>Fuente!AE68</f>
        <v>Regular</v>
      </c>
      <c r="AJ68" s="6" t="str">
        <f>Fuente!AF68</f>
        <v>SPAIN</v>
      </c>
      <c r="AK68" s="6" t="str">
        <f>Fuente!AG68</f>
        <v>Energy</v>
      </c>
      <c r="AL68" s="6" t="str">
        <f>Fuente!AH68</f>
        <v>Oil, Gas &amp; Consumable Fuels</v>
      </c>
      <c r="AM68" s="6" t="str">
        <f>Fuente!AI68</f>
        <v>Energy</v>
      </c>
      <c r="AN68" s="6" t="str">
        <f>Fuente!AJ68</f>
        <v>Regular</v>
      </c>
      <c r="AO68" s="6" t="str">
        <f>Fuente!AK68</f>
        <v>Medium</v>
      </c>
      <c r="AP68" s="6" t="str">
        <f>Fuente!AL68</f>
        <v>Processes</v>
      </c>
      <c r="AQ68" s="6">
        <f>Fuente!AM68</f>
        <v>0</v>
      </c>
      <c r="AR68" s="6">
        <f>Fuente!AN68</f>
        <v>0</v>
      </c>
      <c r="AS68" s="6" t="str">
        <f>Fuente!AO68</f>
        <v>Narrow</v>
      </c>
      <c r="AT68" s="6" t="str">
        <f>Fuente!AP68</f>
        <v>Static</v>
      </c>
      <c r="AU68" s="6" t="str">
        <f>Fuente!AQ68</f>
        <v>No</v>
      </c>
      <c r="AV68" s="6">
        <f>Fuente!AR68</f>
        <v>0.4</v>
      </c>
      <c r="AW68" s="6">
        <f>Fuente!AS68</f>
        <v>13</v>
      </c>
      <c r="AX68" s="6">
        <f>Fuente!AT68</f>
        <v>10</v>
      </c>
      <c r="AY68" s="6">
        <f>Fuente!AU68</f>
        <v>16</v>
      </c>
      <c r="AZ68" s="6" t="str">
        <f>Fuente!AV68</f>
        <v>Tactical</v>
      </c>
      <c r="BA68" s="6">
        <f>Fuente!AW68</f>
        <v>5</v>
      </c>
      <c r="BB68" s="6">
        <f>Fuente!AX68</f>
        <v>3.3333333333333335</v>
      </c>
      <c r="BC68" s="6">
        <f>Fuente!AY68</f>
        <v>10</v>
      </c>
      <c r="BD68" s="6">
        <f>Fuente!AZ68</f>
        <v>0</v>
      </c>
      <c r="BE68" s="7" t="str">
        <f>Fuente!BA68</f>
        <v>Compañía cíclica dependiente de los precios del petróleo. Es una petrolera integrada que tiene refinerías y gasolineras para compensar con subidas de margen cuando el precio del petróleo baja. En la parte media del ciclo genera un FCF aproximado de 1.5-1.7 B lo que nos da una valoración de 19-22B valorando a 13 veces y pensando que estos niveles de deuda se mantienen estables y son razonables. El mayor problema en la valoración es la mezcla del apalancamiento financiero con el apalancamiento operativo, que produce una tremenda incertidumbre en las asunciones. Teniendo en cuenta su naturaleza cíclica, consideramos razonable un rango de valoración de 15-25B o 10-16 euros por acción.</v>
      </c>
      <c r="BF68" s="8">
        <f>Fuente!BB68</f>
        <v>0</v>
      </c>
      <c r="BG68" s="8">
        <f>Fuente!BC68</f>
        <v>0</v>
      </c>
      <c r="BH68" s="10">
        <f>Fuente!BD68</f>
        <v>44495</v>
      </c>
      <c r="BI68" s="15">
        <f>Fuente!BE68</f>
        <v>0</v>
      </c>
    </row>
    <row r="69" spans="1:61" ht="16.5" customHeight="1" x14ac:dyDescent="0.3">
      <c r="A69" t="str">
        <f>Fuente!A69</f>
        <v>ROG SW Equity</v>
      </c>
      <c r="B69" s="2" t="str">
        <f>Fuente!B69</f>
        <v>Roche Holding AG</v>
      </c>
      <c r="C69" s="3">
        <f>Fuente!C69</f>
        <v>3.7213725219242738E-2</v>
      </c>
      <c r="D69" s="3">
        <f>Fuente!D69</f>
        <v>0.41997294003794217</v>
      </c>
      <c r="E69" s="3">
        <f>Fuente!E69</f>
        <v>0.68275445143969915</v>
      </c>
      <c r="F69" s="3">
        <f>Fuente!F69</f>
        <v>0.50515146323279925</v>
      </c>
      <c r="G69" s="3">
        <f>_xll.BDP(A69,$G$1)/100</f>
        <v>0.50054236821971154</v>
      </c>
      <c r="H69" s="3">
        <f t="shared" si="6"/>
        <v>0.68275445143969915</v>
      </c>
      <c r="I69" s="3">
        <f t="shared" si="7"/>
        <v>0.68275445143969915</v>
      </c>
      <c r="J69" s="3">
        <f t="shared" si="8"/>
        <v>0.68275445143969915</v>
      </c>
      <c r="K69" s="3">
        <f>Fuente!G64</f>
        <v>-0.47581737176796574</v>
      </c>
      <c r="L69" s="3">
        <f>Fuente!H64</f>
        <v>-0.16337775938551596</v>
      </c>
      <c r="M69" s="16" t="e">
        <f>Fuente!I64</f>
        <v>#VALUE!</v>
      </c>
      <c r="N69" s="3">
        <f>Fuente!J64</f>
        <v>-6.8805106835762131E-2</v>
      </c>
      <c r="O69" s="3" t="str">
        <f>Fuente!K64</f>
        <v/>
      </c>
      <c r="P69" s="3">
        <f>Fuente!L64</f>
        <v>-0.14514045862852062</v>
      </c>
      <c r="Q69" s="4">
        <f>Fuente!M64</f>
        <v>-0.14514045862852062</v>
      </c>
      <c r="R69" s="5">
        <f>Fuente!N64</f>
        <v>-0.5131647801446716</v>
      </c>
      <c r="S69" s="4">
        <f>Fuente!O64</f>
        <v>-2.6655768851441112E-2</v>
      </c>
      <c r="T69" s="16" t="e">
        <f>Fuente!P64</f>
        <v>#VALUE!</v>
      </c>
      <c r="U69" s="6">
        <f>Fuente!Q69</f>
        <v>2</v>
      </c>
      <c r="V69" s="6">
        <f>Fuente!R69</f>
        <v>1</v>
      </c>
      <c r="W69" s="6">
        <f>Fuente!S69</f>
        <v>3</v>
      </c>
      <c r="X69" s="6">
        <f>Fuente!T69</f>
        <v>2</v>
      </c>
      <c r="Y69" s="6">
        <f>Fuente!U69</f>
        <v>1</v>
      </c>
      <c r="Z69" s="6">
        <f>Fuente!V69</f>
        <v>1</v>
      </c>
      <c r="AA69" s="6">
        <f>Fuente!W69</f>
        <v>2</v>
      </c>
      <c r="AB69" s="6">
        <f>Fuente!X69</f>
        <v>3</v>
      </c>
      <c r="AC69" s="6">
        <f>Fuente!Y69</f>
        <v>2</v>
      </c>
      <c r="AD69" s="6">
        <f>Fuente!Z69</f>
        <v>2</v>
      </c>
      <c r="AE69" s="6">
        <f>Fuente!AA69</f>
        <v>2</v>
      </c>
      <c r="AF69" s="6">
        <f>Fuente!AB69</f>
        <v>2</v>
      </c>
      <c r="AG69" s="6">
        <f>Fuente!AC69</f>
        <v>2</v>
      </c>
      <c r="AH69" s="6" t="str">
        <f>Fuente!AD69</f>
        <v>Stalwart</v>
      </c>
      <c r="AI69" s="6" t="str">
        <f>Fuente!AE69</f>
        <v>Excellent</v>
      </c>
      <c r="AJ69" s="6" t="str">
        <f>Fuente!AF69</f>
        <v>SWITZERLAND</v>
      </c>
      <c r="AK69" s="6" t="str">
        <f>Fuente!AG69</f>
        <v>Health Care</v>
      </c>
      <c r="AL69" s="6" t="str">
        <f>Fuente!AH69</f>
        <v>Pharmaceuticals</v>
      </c>
      <c r="AM69" s="6" t="str">
        <f>Fuente!AI69</f>
        <v>Pharmaceuticals, Biotechnology</v>
      </c>
      <c r="AN69" s="6" t="str">
        <f>Fuente!AJ69</f>
        <v>Strongest</v>
      </c>
      <c r="AO69" s="6" t="str">
        <f>Fuente!AK69</f>
        <v>Low</v>
      </c>
      <c r="AP69" s="6" t="str">
        <f>Fuente!AL69</f>
        <v>Intangible Assets/Patents</v>
      </c>
      <c r="AQ69" s="6" t="str">
        <f>Fuente!AM69</f>
        <v>Economies of Scale</v>
      </c>
      <c r="AR69" s="6">
        <f>Fuente!AN69</f>
        <v>0</v>
      </c>
      <c r="AS69" s="6" t="str">
        <f>Fuente!AO69</f>
        <v>Wide</v>
      </c>
      <c r="AT69" s="6" t="str">
        <f>Fuente!AP69</f>
        <v>Static</v>
      </c>
      <c r="AU69" s="6" t="str">
        <f>Fuente!AQ69</f>
        <v>Slow</v>
      </c>
      <c r="AV69" s="6">
        <f>Fuente!AR69</f>
        <v>5</v>
      </c>
      <c r="AW69" s="6">
        <f>Fuente!AS69</f>
        <v>20</v>
      </c>
      <c r="AX69" s="6">
        <f>Fuente!AT69</f>
        <v>415</v>
      </c>
      <c r="AY69" s="6">
        <f>Fuente!AU69</f>
        <v>465</v>
      </c>
      <c r="AZ69" s="6" t="str">
        <f>Fuente!AV69</f>
        <v>Strategical</v>
      </c>
      <c r="BA69" s="6">
        <f>Fuente!AW69</f>
        <v>319.23076923076923</v>
      </c>
      <c r="BB69" s="6">
        <f>Fuente!AX69</f>
        <v>276.66666666666669</v>
      </c>
      <c r="BC69" s="6">
        <f>Fuente!AY69</f>
        <v>465</v>
      </c>
      <c r="BD69" s="6">
        <f>Fuente!AZ69</f>
        <v>2</v>
      </c>
      <c r="BE69" s="7" t="str">
        <f>Fuente!BA69</f>
        <v>Normalizamos entre 17-19 FCF para 2024. Valorando a x20 por calidad: 340-380 B (415-465 CHF/share).</v>
      </c>
      <c r="BF69" s="8">
        <f>Fuente!BB69</f>
        <v>0</v>
      </c>
      <c r="BG69" s="8">
        <f>Fuente!BC69</f>
        <v>0</v>
      </c>
      <c r="BH69" s="10">
        <f>Fuente!BD69</f>
        <v>44624</v>
      </c>
      <c r="BI69" s="15">
        <f>Fuente!BE69</f>
        <v>22</v>
      </c>
    </row>
    <row r="70" spans="1:61" ht="16.5" customHeight="1" x14ac:dyDescent="0.3">
      <c r="A70" t="str">
        <f>Fuente!A70</f>
        <v>ROVI SM Equity</v>
      </c>
      <c r="B70" s="2" t="str">
        <f>Fuente!B70</f>
        <v>Laboratorios Farmaceuticos Rovi SA</v>
      </c>
      <c r="C70" s="3">
        <f>Fuente!C70</f>
        <v>9.5282407491773011E-2</v>
      </c>
      <c r="D70" s="3">
        <f>Fuente!D70</f>
        <v>0.14596204131015927</v>
      </c>
      <c r="E70" s="3">
        <f>Fuente!E70</f>
        <v>0.15065114583910721</v>
      </c>
      <c r="F70" s="3">
        <f>Fuente!F70</f>
        <v>0.15065114583910721</v>
      </c>
      <c r="G70" s="3">
        <f>_xll.BDP(A70,$G$1)/100</f>
        <v>0.16851613214082461</v>
      </c>
      <c r="H70" s="3">
        <f t="shared" si="6"/>
        <v>0.15065114583910721</v>
      </c>
      <c r="I70" s="3">
        <f t="shared" si="7"/>
        <v>0.15065114583910721</v>
      </c>
      <c r="J70" s="3">
        <f t="shared" si="8"/>
        <v>0.15065114583910721</v>
      </c>
      <c r="K70" s="3" t="e">
        <f>Fuente!G65</f>
        <v>#VALUE!</v>
      </c>
      <c r="L70" s="3" t="e">
        <f>Fuente!H65</f>
        <v>#VALUE!</v>
      </c>
      <c r="M70" s="16" t="e">
        <f>Fuente!I65</f>
        <v>#VALUE!</v>
      </c>
      <c r="N70" s="3">
        <f>Fuente!J65</f>
        <v>0.53633633633633626</v>
      </c>
      <c r="O70" s="3">
        <f>Fuente!K65</f>
        <v>-0.35359655981235338</v>
      </c>
      <c r="P70" s="3">
        <f>Fuente!L65</f>
        <v>-4.7177447330080245E-2</v>
      </c>
      <c r="Q70" s="4">
        <f>Fuente!M65</f>
        <v>-4.4990406457446577E-2</v>
      </c>
      <c r="R70" s="5">
        <f>Fuente!N65</f>
        <v>4.0223026144034613E-2</v>
      </c>
      <c r="S70" s="4">
        <f>Fuente!O65</f>
        <v>2.3681640625E-2</v>
      </c>
      <c r="T70" s="16">
        <f>Fuente!P65</f>
        <v>-1.1923714759535655</v>
      </c>
      <c r="U70" s="6">
        <f>Fuente!Q70</f>
        <v>2</v>
      </c>
      <c r="V70" s="6">
        <f>Fuente!R70</f>
        <v>2</v>
      </c>
      <c r="W70" s="6">
        <f>Fuente!S70</f>
        <v>2</v>
      </c>
      <c r="X70" s="6">
        <f>Fuente!T70</f>
        <v>2</v>
      </c>
      <c r="Y70" s="6">
        <f>Fuente!U70</f>
        <v>2</v>
      </c>
      <c r="Z70" s="6">
        <f>Fuente!V70</f>
        <v>1</v>
      </c>
      <c r="AA70" s="6">
        <f>Fuente!W70</f>
        <v>1</v>
      </c>
      <c r="AB70" s="6">
        <f>Fuente!X70</f>
        <v>2</v>
      </c>
      <c r="AC70" s="6">
        <f>Fuente!Y70</f>
        <v>2</v>
      </c>
      <c r="AD70" s="6">
        <f>Fuente!Z70</f>
        <v>3</v>
      </c>
      <c r="AE70" s="6">
        <f>Fuente!AA70</f>
        <v>2</v>
      </c>
      <c r="AF70" s="6">
        <f>Fuente!AB70</f>
        <v>1</v>
      </c>
      <c r="AG70" s="6">
        <f>Fuente!AC70</f>
        <v>2</v>
      </c>
      <c r="AH70" s="6" t="str">
        <f>Fuente!AD70</f>
        <v>Cyclical</v>
      </c>
      <c r="AI70" s="6" t="str">
        <f>Fuente!AE70</f>
        <v>Good</v>
      </c>
      <c r="AJ70" s="6" t="str">
        <f>Fuente!AF70</f>
        <v>SPAIN</v>
      </c>
      <c r="AK70" s="6" t="str">
        <f>Fuente!AG70</f>
        <v>Health Care</v>
      </c>
      <c r="AL70" s="6" t="str">
        <f>Fuente!AH70</f>
        <v>Pharmaceuticals</v>
      </c>
      <c r="AM70" s="6" t="str">
        <f>Fuente!AI70</f>
        <v>Pharmaceuticals, Biotechnology</v>
      </c>
      <c r="AN70" s="6" t="str">
        <f>Fuente!AJ70</f>
        <v>Good</v>
      </c>
      <c r="AO70" s="6" t="str">
        <f>Fuente!AK70</f>
        <v>Medium</v>
      </c>
      <c r="AP70" s="6" t="str">
        <f>Fuente!AL70</f>
        <v>Intangible Assets/Patents</v>
      </c>
      <c r="AQ70" s="6">
        <f>Fuente!AM70</f>
        <v>0</v>
      </c>
      <c r="AR70" s="6">
        <f>Fuente!AN70</f>
        <v>0</v>
      </c>
      <c r="AS70" s="6" t="str">
        <f>Fuente!AO70</f>
        <v>Narrow</v>
      </c>
      <c r="AT70" s="6" t="str">
        <f>Fuente!AP70</f>
        <v>Widing</v>
      </c>
      <c r="AU70" s="6" t="str">
        <f>Fuente!AQ70</f>
        <v>Yes</v>
      </c>
      <c r="AV70" s="6">
        <f>Fuente!AR70</f>
        <v>3.3</v>
      </c>
      <c r="AW70" s="6">
        <f>Fuente!AS70</f>
        <v>30</v>
      </c>
      <c r="AX70" s="6">
        <f>Fuente!AT70</f>
        <v>65</v>
      </c>
      <c r="AY70" s="6">
        <f>Fuente!AU70</f>
        <v>80</v>
      </c>
      <c r="AZ70" s="6" t="str">
        <f>Fuente!AV70</f>
        <v>Strategical</v>
      </c>
      <c r="BA70" s="6">
        <f>Fuente!AW70</f>
        <v>50</v>
      </c>
      <c r="BB70" s="6">
        <f>Fuente!AX70</f>
        <v>43.333333333333336</v>
      </c>
      <c r="BC70" s="6">
        <f>Fuente!AY70</f>
        <v>80</v>
      </c>
      <c r="BD70" s="6">
        <f>Fuente!AZ70</f>
        <v>3</v>
      </c>
      <c r="BE70" s="7" t="str">
        <f>Fuente!BA70</f>
        <v xml:space="preserve">Compañía farmaceútica española bien gestionada y controlada por la familia López-Belmonte. Tienen tres líneas de negocio: 1. Especialidades farmaceuticas (prescripción 40%, heparinas 30% y HBPM 30%), 2. Fabricación a terceros y 3. ISM (tecnología de liberación lenta). La compañía se encuentra en un momento clave de su equity story porque la división ISM va a empezar a ofrecer resultados. Creemos que los márgenes se van a ampliar de forma estructural y que existen vías de crecimiento sostenido a largo plazo con esta innovadora tecnología. Estimamos que la compañía va a conseguir 180-200M de beneficio/FCF para 2023-24 y valorando a x20 por calidad y crecimiento llegamos a un rango de valoración de 3.6-4B, que se corresponde con 65-75 euros por acción. Estas estimaciones no incluyen crecimientos por ISM, con lo cual el upside posible es superior a 75 y lo situamos en 80 (de forma conservadora en nuestra opinión). </v>
      </c>
      <c r="BF70" s="8">
        <f>Fuente!BB70</f>
        <v>0</v>
      </c>
      <c r="BG70" s="8">
        <f>Fuente!BC70</f>
        <v>0</v>
      </c>
      <c r="BH70" s="10">
        <f>Fuente!BD70</f>
        <v>44517</v>
      </c>
      <c r="BI70" s="15">
        <f>Fuente!BE70</f>
        <v>0</v>
      </c>
    </row>
    <row r="71" spans="1:61" ht="16.5" customHeight="1" x14ac:dyDescent="0.3">
      <c r="A71" t="str">
        <f>Fuente!A71</f>
        <v>SAN FP Equity</v>
      </c>
      <c r="B71" s="2" t="str">
        <f>Fuente!B71</f>
        <v>Sanofi</v>
      </c>
      <c r="C71" s="3">
        <f>Fuente!C71</f>
        <v>1.0754590304320293E-2</v>
      </c>
      <c r="D71" s="3">
        <f>Fuente!D71</f>
        <v>0.32021075874516319</v>
      </c>
      <c r="E71" s="3">
        <f>Fuente!E71</f>
        <v>0.26306150238015719</v>
      </c>
      <c r="F71" s="3">
        <f>Fuente!F71</f>
        <v>0.10415507151814947</v>
      </c>
      <c r="G71" s="3">
        <f>_xll.BDP(A71,$G$1)/100</f>
        <v>9.2984885104381951E-2</v>
      </c>
      <c r="H71" s="3">
        <f t="shared" si="6"/>
        <v>0.26306150238015719</v>
      </c>
      <c r="I71" s="3">
        <f t="shared" si="7"/>
        <v>0.26306150238015719</v>
      </c>
      <c r="J71" s="3">
        <f t="shared" si="8"/>
        <v>0.26306150238015719</v>
      </c>
      <c r="K71" s="3" t="e">
        <f>Fuente!G90</f>
        <v>#REF!</v>
      </c>
      <c r="L71" s="3" t="e">
        <f>Fuente!H90</f>
        <v>#REF!</v>
      </c>
      <c r="M71" s="16" t="e">
        <f>Fuente!I90</f>
        <v>#REF!</v>
      </c>
      <c r="N71" s="3" t="str">
        <f>Fuente!J90</f>
        <v>Revenue Growth</v>
      </c>
      <c r="O71" s="3" t="str">
        <f>Fuente!K90</f>
        <v>EBITDA Margin</v>
      </c>
      <c r="P71" s="3" t="str">
        <f>Fuente!L90</f>
        <v>ROCE</v>
      </c>
      <c r="Q71" s="4" t="str">
        <f>Fuente!M90</f>
        <v>ROCE with Goodwill</v>
      </c>
      <c r="R71" s="5" t="str">
        <f>Fuente!N90</f>
        <v>Net Debt/Total Assets ex Goodwill</v>
      </c>
      <c r="S71" s="4" t="str">
        <f>Fuente!O90</f>
        <v>Interest/Total Debt</v>
      </c>
      <c r="T71" s="16" t="str">
        <f>Fuente!P90</f>
        <v>Net Debt/EBITDA</v>
      </c>
      <c r="U71" s="6">
        <f>Fuente!Q71</f>
        <v>3</v>
      </c>
      <c r="V71" s="6">
        <f>Fuente!R71</f>
        <v>1</v>
      </c>
      <c r="W71" s="6">
        <f>Fuente!S71</f>
        <v>3</v>
      </c>
      <c r="X71" s="6">
        <f>Fuente!T71</f>
        <v>3</v>
      </c>
      <c r="Y71" s="6">
        <f>Fuente!U71</f>
        <v>1</v>
      </c>
      <c r="Z71" s="6">
        <f>Fuente!V71</f>
        <v>2</v>
      </c>
      <c r="AA71" s="6">
        <f>Fuente!W71</f>
        <v>2</v>
      </c>
      <c r="AB71" s="6">
        <f>Fuente!X71</f>
        <v>3</v>
      </c>
      <c r="AC71" s="6">
        <f>Fuente!Y71</f>
        <v>2</v>
      </c>
      <c r="AD71" s="6">
        <f>Fuente!Z71</f>
        <v>3</v>
      </c>
      <c r="AE71" s="6">
        <f>Fuente!AA71</f>
        <v>3</v>
      </c>
      <c r="AF71" s="6">
        <f>Fuente!AB71</f>
        <v>2</v>
      </c>
      <c r="AG71" s="6">
        <f>Fuente!AC71</f>
        <v>2</v>
      </c>
      <c r="AH71" s="6" t="str">
        <f>Fuente!AD71</f>
        <v>Stalwart</v>
      </c>
      <c r="AI71" s="6" t="str">
        <f>Fuente!AE71</f>
        <v>Good</v>
      </c>
      <c r="AJ71" s="6" t="str">
        <f>Fuente!AF71</f>
        <v>FRANCE</v>
      </c>
      <c r="AK71" s="6" t="str">
        <f>Fuente!AG71</f>
        <v>Health Care</v>
      </c>
      <c r="AL71" s="6" t="str">
        <f>Fuente!AH71</f>
        <v>Pharmaceuticals</v>
      </c>
      <c r="AM71" s="6" t="str">
        <f>Fuente!AI71</f>
        <v>Pharmaceuticals, Biotechnology</v>
      </c>
      <c r="AN71" s="6" t="str">
        <f>Fuente!AJ71</f>
        <v>Strongest</v>
      </c>
      <c r="AO71" s="6" t="str">
        <f>Fuente!AK71</f>
        <v>Low</v>
      </c>
      <c r="AP71" s="6" t="str">
        <f>Fuente!AL71</f>
        <v>Intangible Assets/Patents</v>
      </c>
      <c r="AQ71" s="6" t="str">
        <f>Fuente!AM71</f>
        <v>Economies of Scale</v>
      </c>
      <c r="AR71" s="6">
        <f>Fuente!AN71</f>
        <v>0</v>
      </c>
      <c r="AS71" s="6" t="str">
        <f>Fuente!AO71</f>
        <v>Narrow</v>
      </c>
      <c r="AT71" s="6" t="str">
        <f>Fuente!AP71</f>
        <v>Static</v>
      </c>
      <c r="AU71" s="6" t="str">
        <f>Fuente!AQ71</f>
        <v>No</v>
      </c>
      <c r="AV71" s="6">
        <f>Fuente!AR71</f>
        <v>3</v>
      </c>
      <c r="AW71" s="6">
        <f>Fuente!AS71</f>
        <v>19</v>
      </c>
      <c r="AX71" s="6">
        <f>Fuente!AT71</f>
        <v>125</v>
      </c>
      <c r="AY71" s="6">
        <f>Fuente!AU71</f>
        <v>140</v>
      </c>
      <c r="AZ71" s="6" t="str">
        <f>Fuente!AV71</f>
        <v>Tactical</v>
      </c>
      <c r="BA71" s="6">
        <f>Fuente!AW71</f>
        <v>62.5</v>
      </c>
      <c r="BB71" s="6">
        <f>Fuente!AX71</f>
        <v>41.666666666666664</v>
      </c>
      <c r="BC71" s="6">
        <f>Fuente!AY71</f>
        <v>125</v>
      </c>
      <c r="BD71" s="6">
        <f>Fuente!AZ71</f>
        <v>1</v>
      </c>
      <c r="BE71" s="7" t="str">
        <f>Fuente!BA71</f>
        <v>Estimamos que la compañía consiga unos 10-11B en FCF para 2025 porque va a ampliar márgenes netos por encima del 20% gracias a nuevos productos. Valorando a x16 sin prima por calidad o crecimiento obtenemos un rango de valoración de 160-176B (125-140 EUR/acción). La noticia del 11 Agosto de 2022 sobre una investigacion por parte de la FDA (Feb 23) para su Zantac, parece que puede suponer una multa entre 10 y 40Bn, según ha avanzado el mes parece que en todo caso iría a la zona de los 10Bn. Están involucrados también GSK y Haleon pero en el peor de los escenarios se podría considerar que Sanofi hace los números de 2024 descontando un año por la multa, lo que serían 9-10Bn FCF y por lo tanto 115-125 EUR/acción.</v>
      </c>
      <c r="BF71" s="8">
        <f>Fuente!BB71</f>
        <v>0</v>
      </c>
      <c r="BG71" s="8">
        <f>Fuente!BC71</f>
        <v>0</v>
      </c>
      <c r="BH71" s="10">
        <f>Fuente!BD71</f>
        <v>44803</v>
      </c>
      <c r="BI71" s="15">
        <f>Fuente!BE71</f>
        <v>8.3000000000000007</v>
      </c>
    </row>
    <row r="72" spans="1:61" ht="16.5" customHeight="1" x14ac:dyDescent="0.3">
      <c r="A72" t="str">
        <f>Fuente!A72</f>
        <v>KTN GY Equity</v>
      </c>
      <c r="B72" s="2" t="str">
        <f>Fuente!B72</f>
        <v>S&amp;T AG</v>
      </c>
      <c r="C72" s="3">
        <f>Fuente!C72</f>
        <v>0.18012409670260404</v>
      </c>
      <c r="D72" s="3">
        <f>Fuente!D72</f>
        <v>7.1032267679405237E-2</v>
      </c>
      <c r="E72" s="3" t="e">
        <f>Fuente!E72</f>
        <v>#VALUE!</v>
      </c>
      <c r="F72" s="3" t="e">
        <f>Fuente!F72</f>
        <v>#VALUE!</v>
      </c>
      <c r="G72" s="3">
        <f>_xll.BDP(A72,$G$1)/100</f>
        <v>0.12370667295484583</v>
      </c>
      <c r="H72" s="3" t="e">
        <f t="shared" si="6"/>
        <v>#VALUE!</v>
      </c>
      <c r="I72" s="3" t="e">
        <f t="shared" si="7"/>
        <v>#VALUE!</v>
      </c>
      <c r="J72" s="3" t="e">
        <f t="shared" si="8"/>
        <v>#VALUE!</v>
      </c>
      <c r="K72" s="3">
        <f>Fuente!G67</f>
        <v>-0.10912898925650268</v>
      </c>
      <c r="L72" s="3">
        <f>Fuente!H67</f>
        <v>-1.3352854747650283E-2</v>
      </c>
      <c r="M72" s="16">
        <f>Fuente!I67</f>
        <v>-1.3007457440333394</v>
      </c>
      <c r="N72" s="3">
        <f>Fuente!J67</f>
        <v>0.18257667567819524</v>
      </c>
      <c r="O72" s="3">
        <f>Fuente!K67</f>
        <v>0.22667612628591699</v>
      </c>
      <c r="P72" s="3">
        <f>Fuente!L67</f>
        <v>0.45116861435726208</v>
      </c>
      <c r="Q72" s="4">
        <f>Fuente!M67</f>
        <v>0.20553284532750263</v>
      </c>
      <c r="R72" s="5">
        <f>Fuente!N67</f>
        <v>-1.0707237097701596E-2</v>
      </c>
      <c r="S72" s="4">
        <f>Fuente!O67</f>
        <v>1.9861536715469301E-2</v>
      </c>
      <c r="T72" s="16">
        <f>Fuente!P67</f>
        <v>-0.11980525126065032</v>
      </c>
      <c r="U72" s="6">
        <f>Fuente!Q72</f>
        <v>2</v>
      </c>
      <c r="V72" s="6">
        <f>Fuente!R72</f>
        <v>2</v>
      </c>
      <c r="W72" s="6">
        <f>Fuente!S72</f>
        <v>1</v>
      </c>
      <c r="X72" s="6">
        <f>Fuente!T72</f>
        <v>2</v>
      </c>
      <c r="Y72" s="6">
        <f>Fuente!U72</f>
        <v>3</v>
      </c>
      <c r="Z72" s="6">
        <f>Fuente!V72</f>
        <v>1</v>
      </c>
      <c r="AA72" s="6">
        <f>Fuente!W72</f>
        <v>2</v>
      </c>
      <c r="AB72" s="6">
        <f>Fuente!X72</f>
        <v>2</v>
      </c>
      <c r="AC72" s="6">
        <f>Fuente!Y72</f>
        <v>1</v>
      </c>
      <c r="AD72" s="6">
        <f>Fuente!Z72</f>
        <v>2</v>
      </c>
      <c r="AE72" s="6">
        <f>Fuente!AA72</f>
        <v>2</v>
      </c>
      <c r="AF72" s="6">
        <f>Fuente!AB72</f>
        <v>2</v>
      </c>
      <c r="AG72" s="6">
        <f>Fuente!AC72</f>
        <v>2</v>
      </c>
      <c r="AH72" s="6" t="str">
        <f>Fuente!AD72</f>
        <v>Slow Grower</v>
      </c>
      <c r="AI72" s="6" t="str">
        <f>Fuente!AE72</f>
        <v>Good</v>
      </c>
      <c r="AJ72" s="6" t="str">
        <f>Fuente!AF72</f>
        <v>AUSTRIA</v>
      </c>
      <c r="AK72" s="6" t="str">
        <f>Fuente!AG72</f>
        <v>Information Technology</v>
      </c>
      <c r="AL72" s="6" t="str">
        <f>Fuente!AH72</f>
        <v>IT Services</v>
      </c>
      <c r="AM72" s="6" t="str">
        <f>Fuente!AI72</f>
        <v>Software &amp; Services</v>
      </c>
      <c r="AN72" s="6" t="str">
        <f>Fuente!AJ72</f>
        <v>Good</v>
      </c>
      <c r="AO72" s="6" t="str">
        <f>Fuente!AK72</f>
        <v>Medium</v>
      </c>
      <c r="AP72" s="6" t="str">
        <f>Fuente!AL72</f>
        <v>Switching Costs</v>
      </c>
      <c r="AQ72" s="6">
        <f>Fuente!AM72</f>
        <v>0</v>
      </c>
      <c r="AR72" s="6">
        <f>Fuente!AN72</f>
        <v>0</v>
      </c>
      <c r="AS72" s="6" t="str">
        <f>Fuente!AO72</f>
        <v>Narrow</v>
      </c>
      <c r="AT72" s="6" t="str">
        <f>Fuente!AP72</f>
        <v>Static</v>
      </c>
      <c r="AU72" s="6" t="str">
        <f>Fuente!AQ72</f>
        <v>Slow</v>
      </c>
      <c r="AV72" s="6">
        <f>Fuente!AR72</f>
        <v>1.2</v>
      </c>
      <c r="AW72" s="6">
        <f>Fuente!AS72</f>
        <v>26</v>
      </c>
      <c r="AX72" s="6">
        <f>Fuente!AT72</f>
        <v>24</v>
      </c>
      <c r="AY72" s="6">
        <f>Fuente!AU72</f>
        <v>30</v>
      </c>
      <c r="AZ72" s="6" t="str">
        <f>Fuente!AV72</f>
        <v>Tactical</v>
      </c>
      <c r="BA72" s="6">
        <f>Fuente!AW72</f>
        <v>12</v>
      </c>
      <c r="BB72" s="6">
        <f>Fuente!AX72</f>
        <v>8</v>
      </c>
      <c r="BC72" s="6">
        <f>Fuente!AY72</f>
        <v>24</v>
      </c>
      <c r="BD72" s="6">
        <f>Fuente!AZ72</f>
        <v>2</v>
      </c>
      <c r="BE72" s="7" t="str">
        <f>Fuente!BA72</f>
        <v>Estimamos que la compañía consiga unas ventas de 1.6-1.9B para 2024. El margen neto normalizado lo ponemos en 4.5%. Por DA muy elevada el margen FCF normalizado está en niveles del 6%. Valoramos a x16 FCF (x1 ventas) sin primar alta calidad o crecimiento: 1.6-1.9B (24-29 EUR/acción).</v>
      </c>
      <c r="BF72" s="8">
        <f>Fuente!BB72</f>
        <v>0</v>
      </c>
      <c r="BG72" s="8">
        <f>Fuente!BC72</f>
        <v>0</v>
      </c>
      <c r="BH72" s="10">
        <f>Fuente!BD72</f>
        <v>44651</v>
      </c>
      <c r="BI72" s="15">
        <f>Fuente!BE72</f>
        <v>1.6</v>
      </c>
    </row>
    <row r="73" spans="1:61" ht="16.5" customHeight="1" x14ac:dyDescent="0.3">
      <c r="A73" t="str">
        <f>Fuente!A73</f>
        <v>SAP GY Equity</v>
      </c>
      <c r="B73" s="2" t="str">
        <f>Fuente!B73</f>
        <v>SAP SE</v>
      </c>
      <c r="C73" s="3">
        <f>Fuente!C73</f>
        <v>6.3143077323537702E-2</v>
      </c>
      <c r="D73" s="3">
        <f>Fuente!D73</f>
        <v>0.3199810972429914</v>
      </c>
      <c r="E73" s="3">
        <f>Fuente!E73</f>
        <v>0.72531743319028263</v>
      </c>
      <c r="F73" s="3">
        <f>Fuente!F73</f>
        <v>0.18741985711668802</v>
      </c>
      <c r="G73" s="3">
        <f>_xll.BDP(A73,$G$1)/100</f>
        <v>0.16935701568739614</v>
      </c>
      <c r="H73" s="3">
        <f t="shared" si="6"/>
        <v>0.72531743319028263</v>
      </c>
      <c r="I73" s="3">
        <f t="shared" si="7"/>
        <v>0.72531743319028263</v>
      </c>
      <c r="J73" s="3">
        <f t="shared" si="8"/>
        <v>0.72531743319028263</v>
      </c>
      <c r="K73" s="3">
        <f>Fuente!G68</f>
        <v>0.18075251136932088</v>
      </c>
      <c r="L73" s="3">
        <f>Fuente!H68</f>
        <v>3.0060543042669263E-2</v>
      </c>
      <c r="M73" s="16">
        <f>Fuente!I68</f>
        <v>2.3961816849726989</v>
      </c>
      <c r="N73" s="3">
        <f>Fuente!J68</f>
        <v>-0.32529192345118396</v>
      </c>
      <c r="O73" s="3">
        <f>Fuente!K68</f>
        <v>0.13436692506459949</v>
      </c>
      <c r="P73" s="3">
        <f>Fuente!L68</f>
        <v>7.8033487218355957E-2</v>
      </c>
      <c r="Q73" s="4">
        <f>Fuente!M68</f>
        <v>7.4389122438255392E-2</v>
      </c>
      <c r="R73" s="5">
        <f>Fuente!N68</f>
        <v>0.20695488721804511</v>
      </c>
      <c r="S73" s="4">
        <f>Fuente!O68</f>
        <v>1.5627001408991929E-2</v>
      </c>
      <c r="T73" s="16">
        <f>Fuente!P68</f>
        <v>2.2157871198568873</v>
      </c>
      <c r="U73" s="6">
        <f>Fuente!Q73</f>
        <v>2</v>
      </c>
      <c r="V73" s="6">
        <f>Fuente!R73</f>
        <v>1</v>
      </c>
      <c r="W73" s="6">
        <f>Fuente!S73</f>
        <v>3</v>
      </c>
      <c r="X73" s="6">
        <f>Fuente!T73</f>
        <v>3</v>
      </c>
      <c r="Y73" s="6">
        <f>Fuente!U73</f>
        <v>1</v>
      </c>
      <c r="Z73" s="6">
        <f>Fuente!V73</f>
        <v>3</v>
      </c>
      <c r="AA73" s="6">
        <f>Fuente!W73</f>
        <v>2</v>
      </c>
      <c r="AB73" s="6">
        <f>Fuente!X73</f>
        <v>2</v>
      </c>
      <c r="AC73" s="6">
        <f>Fuente!Y73</f>
        <v>2</v>
      </c>
      <c r="AD73" s="6">
        <f>Fuente!Z73</f>
        <v>3</v>
      </c>
      <c r="AE73" s="6">
        <f>Fuente!AA73</f>
        <v>3</v>
      </c>
      <c r="AF73" s="6">
        <f>Fuente!AB73</f>
        <v>2</v>
      </c>
      <c r="AG73" s="6">
        <f>Fuente!AC73</f>
        <v>2</v>
      </c>
      <c r="AH73" s="6" t="str">
        <f>Fuente!AD73</f>
        <v>Stalwart</v>
      </c>
      <c r="AI73" s="6" t="str">
        <f>Fuente!AE73</f>
        <v>Excellent</v>
      </c>
      <c r="AJ73" s="6" t="str">
        <f>Fuente!AF73</f>
        <v>GERMANY</v>
      </c>
      <c r="AK73" s="6" t="str">
        <f>Fuente!AG73</f>
        <v>Information Technology</v>
      </c>
      <c r="AL73" s="6" t="str">
        <f>Fuente!AH73</f>
        <v>Software</v>
      </c>
      <c r="AM73" s="6" t="str">
        <f>Fuente!AI73</f>
        <v>Software &amp; Services</v>
      </c>
      <c r="AN73" s="6" t="str">
        <f>Fuente!AJ73</f>
        <v>Strongest</v>
      </c>
      <c r="AO73" s="6" t="str">
        <f>Fuente!AK73</f>
        <v>Low</v>
      </c>
      <c r="AP73" s="6" t="str">
        <f>Fuente!AL73</f>
        <v>Switching Costs</v>
      </c>
      <c r="AQ73" s="6" t="str">
        <f>Fuente!AM73</f>
        <v>Intangible Assets/Patents</v>
      </c>
      <c r="AR73" s="6">
        <f>Fuente!AN73</f>
        <v>0</v>
      </c>
      <c r="AS73" s="6" t="str">
        <f>Fuente!AO73</f>
        <v>Wide</v>
      </c>
      <c r="AT73" s="6" t="str">
        <f>Fuente!AP73</f>
        <v>Static</v>
      </c>
      <c r="AU73" s="6" t="str">
        <f>Fuente!AQ73</f>
        <v>Slow</v>
      </c>
      <c r="AV73" s="6">
        <f>Fuente!AR73</f>
        <v>4.4000000000000004</v>
      </c>
      <c r="AW73" s="6">
        <f>Fuente!AS73</f>
        <v>22</v>
      </c>
      <c r="AX73" s="6">
        <f>Fuente!AT73</f>
        <v>110</v>
      </c>
      <c r="AY73" s="6">
        <f>Fuente!AU73</f>
        <v>145</v>
      </c>
      <c r="AZ73" s="6" t="str">
        <f>Fuente!AV73</f>
        <v>Strategical</v>
      </c>
      <c r="BA73" s="6">
        <f>Fuente!AW73</f>
        <v>84.615384615384613</v>
      </c>
      <c r="BB73" s="6">
        <f>Fuente!AX73</f>
        <v>73.333333333333329</v>
      </c>
      <c r="BC73" s="6">
        <f>Fuente!AY73</f>
        <v>145</v>
      </c>
      <c r="BD73" s="6">
        <f>Fuente!AZ73</f>
        <v>3</v>
      </c>
      <c r="BE73" s="7" t="str">
        <f>Fuente!BA73</f>
        <v>Compañía de Software líder del sector de mucha calidad pero sin crecimiento. Por eso lo valoramos con un multiplo de 22. Con unas ventas normalizadas en 2023 de 31K y un margen de 20% alcanzamos un net income de 6,2K. La empresa tiene un cash conversion historico entorno al 1 por lo que sería ese su FCF que menos la deuda y entre las acciones nos daría una valoración entre 118 y 98</v>
      </c>
      <c r="BF73" s="8">
        <f>Fuente!BB73</f>
        <v>0</v>
      </c>
      <c r="BG73" s="8">
        <f>Fuente!BC73</f>
        <v>0</v>
      </c>
      <c r="BH73" s="10">
        <f>Fuente!BD73</f>
        <v>44624</v>
      </c>
      <c r="BI73" s="15">
        <f>Fuente!BE73</f>
        <v>5.8</v>
      </c>
    </row>
    <row r="74" spans="1:61" ht="16.5" customHeight="1" x14ac:dyDescent="0.3">
      <c r="A74" t="str">
        <f>Fuente!A74</f>
        <v>SGRE SM Equity</v>
      </c>
      <c r="B74" s="2" t="str">
        <f>Fuente!B74</f>
        <v>Siemens Gamesa Renewable Energy SA</v>
      </c>
      <c r="C74" s="3" t="e">
        <f>Fuente!C74</f>
        <v>#VALUE!</v>
      </c>
      <c r="D74" s="3">
        <f>Fuente!D74</f>
        <v>0.11108725108641483</v>
      </c>
      <c r="E74" s="3">
        <f>Fuente!E74</f>
        <v>0.21561125498563932</v>
      </c>
      <c r="F74" s="3">
        <f>Fuente!F74</f>
        <v>5.4170661766280916E-2</v>
      </c>
      <c r="G74" s="3" t="e">
        <f>_xll.BDP(A74,$G$1)/100</f>
        <v>#VALUE!</v>
      </c>
      <c r="H74" s="3">
        <f t="shared" si="6"/>
        <v>0.21561125498563932</v>
      </c>
      <c r="I74" s="3">
        <f t="shared" si="7"/>
        <v>0.21561125498563932</v>
      </c>
      <c r="J74" s="3">
        <f t="shared" si="8"/>
        <v>0.21561125498563932</v>
      </c>
      <c r="K74" s="3">
        <f>Fuente!G69</f>
        <v>0.14566447244308969</v>
      </c>
      <c r="L74" s="3">
        <f>Fuente!H69</f>
        <v>4.1809727569274702E-2</v>
      </c>
      <c r="M74" s="16">
        <f>Fuente!I69</f>
        <v>0.44542445568699013</v>
      </c>
      <c r="N74" s="3">
        <f>Fuente!J69</f>
        <v>7.6779315192976982E-2</v>
      </c>
      <c r="O74" s="3">
        <f>Fuente!K69</f>
        <v>0.3946003724445582</v>
      </c>
      <c r="P74" s="3">
        <f>Fuente!L69</f>
        <v>0.54883822192543108</v>
      </c>
      <c r="Q74" s="4">
        <f>Fuente!M69</f>
        <v>0.42490072264009315</v>
      </c>
      <c r="R74" s="5">
        <f>Fuente!N69</f>
        <v>0.23949796339009669</v>
      </c>
      <c r="S74" s="4">
        <f>Fuente!O69</f>
        <v>1.0506266896043254E-2</v>
      </c>
      <c r="T74" s="16">
        <f>Fuente!P69</f>
        <v>0.78773113530870786</v>
      </c>
      <c r="U74" s="6">
        <f>Fuente!Q74</f>
        <v>2</v>
      </c>
      <c r="V74" s="6">
        <f>Fuente!R74</f>
        <v>2</v>
      </c>
      <c r="W74" s="6">
        <f>Fuente!S74</f>
        <v>1</v>
      </c>
      <c r="X74" s="6">
        <f>Fuente!T74</f>
        <v>0</v>
      </c>
      <c r="Y74" s="6">
        <f>Fuente!U74</f>
        <v>1</v>
      </c>
      <c r="Z74" s="6">
        <f>Fuente!V74</f>
        <v>3</v>
      </c>
      <c r="AA74" s="6">
        <f>Fuente!W74</f>
        <v>2</v>
      </c>
      <c r="AB74" s="6">
        <f>Fuente!X74</f>
        <v>1</v>
      </c>
      <c r="AC74" s="6">
        <f>Fuente!Y74</f>
        <v>2</v>
      </c>
      <c r="AD74" s="6">
        <f>Fuente!Z74</f>
        <v>2</v>
      </c>
      <c r="AE74" s="6">
        <f>Fuente!AA74</f>
        <v>1</v>
      </c>
      <c r="AF74" s="6">
        <f>Fuente!AB74</f>
        <v>3</v>
      </c>
      <c r="AG74" s="6">
        <f>Fuente!AC74</f>
        <v>0</v>
      </c>
      <c r="AH74" s="6" t="str">
        <f>Fuente!AD74</f>
        <v>Stalwart</v>
      </c>
      <c r="AI74" s="6" t="str">
        <f>Fuente!AE74</f>
        <v>Regular</v>
      </c>
      <c r="AJ74" s="6" t="str">
        <f>Fuente!AF74</f>
        <v>SPAIN</v>
      </c>
      <c r="AK74" s="6" t="str">
        <f>Fuente!AG74</f>
        <v>Industrials</v>
      </c>
      <c r="AL74" s="6" t="str">
        <f>Fuente!AH74</f>
        <v>Electrical Equipment</v>
      </c>
      <c r="AM74" s="6" t="str">
        <f>Fuente!AI74</f>
        <v>Capital Goods</v>
      </c>
      <c r="AN74" s="6" t="str">
        <f>Fuente!AJ74</f>
        <v>Strongest</v>
      </c>
      <c r="AO74" s="6" t="str">
        <f>Fuente!AK74</f>
        <v>Medium</v>
      </c>
      <c r="AP74" s="6" t="str">
        <f>Fuente!AL74</f>
        <v>Economies of Scale</v>
      </c>
      <c r="AQ74" s="6" t="str">
        <f>Fuente!AM74</f>
        <v>Intangible Assets/Brands</v>
      </c>
      <c r="AR74" s="6">
        <f>Fuente!AN74</f>
        <v>0</v>
      </c>
      <c r="AS74" s="6" t="str">
        <f>Fuente!AO74</f>
        <v>Narrow</v>
      </c>
      <c r="AT74" s="6" t="str">
        <f>Fuente!AP74</f>
        <v>Narrowing</v>
      </c>
      <c r="AU74" s="6" t="str">
        <f>Fuente!AQ74</f>
        <v>Yes</v>
      </c>
      <c r="AV74" s="6">
        <f>Fuente!AR74</f>
        <v>6</v>
      </c>
      <c r="AW74" s="6">
        <f>Fuente!AS74</f>
        <v>16</v>
      </c>
      <c r="AX74" s="6">
        <f>Fuente!AT74</f>
        <v>11.7</v>
      </c>
      <c r="AY74" s="6">
        <f>Fuente!AU74</f>
        <v>16.3</v>
      </c>
      <c r="AZ74" s="6" t="str">
        <f>Fuente!AV74</f>
        <v>Tactical</v>
      </c>
      <c r="BA74" s="6">
        <f>Fuente!AW74</f>
        <v>5.85</v>
      </c>
      <c r="BB74" s="6">
        <f>Fuente!AX74</f>
        <v>3.9</v>
      </c>
      <c r="BC74" s="6">
        <f>Fuente!AY74</f>
        <v>11.7</v>
      </c>
      <c r="BD74" s="6">
        <f>Fuente!AZ74</f>
        <v>1</v>
      </c>
      <c r="BE74" s="7" t="str">
        <f>Fuente!BA74</f>
        <v xml:space="preserve">Gamesa diseña y fabrica equipos de energías renovables. La empresa ofrece aerogeneradores, multiplicadores de turbina, equipos offgrid y otros equipos relacionados, así como servicios de mantenimiento y reacondicionamiento. Siemens Gamesa Renewable Energy presta servicios a la gestión de instalaciones industriales, a la industria del automóvil y al desarrollo de nuevas tecnologías en todo el mundo. Con unas ventas normalizadas de 11.500 y uyn margen del 4% (media histrorica) la empresa genera un beneficio neto de 460 que con su cash conversion de 170% llegamos a un FCF de 782 y una valoracion de entorno a 12 y 16. </v>
      </c>
      <c r="BF74" s="8">
        <f>Fuente!BB74</f>
        <v>0</v>
      </c>
      <c r="BG74" s="8">
        <f>Fuente!BC74</f>
        <v>0</v>
      </c>
      <c r="BH74" s="10">
        <f>Fuente!BD74</f>
        <v>44603</v>
      </c>
      <c r="BI74" s="15">
        <f>Fuente!BE74</f>
        <v>0</v>
      </c>
    </row>
    <row r="75" spans="1:61" ht="16.5" customHeight="1" x14ac:dyDescent="0.3">
      <c r="A75" t="str">
        <f>Fuente!A75</f>
        <v>SPGI US Equity</v>
      </c>
      <c r="B75" s="2" t="str">
        <f>Fuente!B75</f>
        <v>S&amp;P Global Inc</v>
      </c>
      <c r="C75" s="3">
        <f>Fuente!C75</f>
        <v>7.6912239952528799E-2</v>
      </c>
      <c r="D75" s="3">
        <f>Fuente!D75</f>
        <v>0.46184772179896882</v>
      </c>
      <c r="E75" s="3">
        <f>Fuente!E75</f>
        <v>21.165358886644402</v>
      </c>
      <c r="F75" s="3">
        <f>Fuente!F75</f>
        <v>0.92116440498553576</v>
      </c>
      <c r="G75" s="3">
        <f>_xll.BDP(A75,$G$1)/100</f>
        <v>3.5569799407295233</v>
      </c>
      <c r="H75" s="3">
        <f t="shared" si="6"/>
        <v>21.165358886644402</v>
      </c>
      <c r="I75" s="3">
        <f t="shared" si="7"/>
        <v>21.165358886644402</v>
      </c>
      <c r="J75" s="3">
        <f t="shared" si="8"/>
        <v>0.92116440498553576</v>
      </c>
      <c r="K75" s="3">
        <f>Fuente!G70</f>
        <v>-1.1053310110681117E-2</v>
      </c>
      <c r="L75" s="3">
        <f>Fuente!H70</f>
        <v>3.8992570465342116E-2</v>
      </c>
      <c r="M75" s="16">
        <f>Fuente!I70</f>
        <v>-0.18055872780033935</v>
      </c>
      <c r="N75" s="3">
        <f>Fuente!J70</f>
        <v>0.10106572121820623</v>
      </c>
      <c r="O75" s="3">
        <f>Fuente!K70</f>
        <v>0.23120123100888587</v>
      </c>
      <c r="P75" s="3">
        <f>Fuente!L70</f>
        <v>0.19735773595631079</v>
      </c>
      <c r="Q75" s="4">
        <f>Fuente!M70</f>
        <v>0.19735773595631079</v>
      </c>
      <c r="R75" s="5">
        <f>Fuente!N70</f>
        <v>3.5436312645903224E-2</v>
      </c>
      <c r="S75" s="4">
        <f>Fuente!O70</f>
        <v>1.0908893060202943E-2</v>
      </c>
      <c r="T75" s="16">
        <f>Fuente!P70</f>
        <v>0.20907326191674458</v>
      </c>
      <c r="U75" s="6">
        <f>Fuente!Q75</f>
        <v>3</v>
      </c>
      <c r="V75" s="6">
        <f>Fuente!R75</f>
        <v>2</v>
      </c>
      <c r="W75" s="6">
        <f>Fuente!S75</f>
        <v>3</v>
      </c>
      <c r="X75" s="6">
        <f>Fuente!T75</f>
        <v>3</v>
      </c>
      <c r="Y75" s="6">
        <f>Fuente!U75</f>
        <v>3</v>
      </c>
      <c r="Z75" s="6">
        <f>Fuente!V75</f>
        <v>3</v>
      </c>
      <c r="AA75" s="6">
        <f>Fuente!W75</f>
        <v>3</v>
      </c>
      <c r="AB75" s="6">
        <f>Fuente!X75</f>
        <v>3</v>
      </c>
      <c r="AC75" s="6">
        <f>Fuente!Y75</f>
        <v>2</v>
      </c>
      <c r="AD75" s="6">
        <f>Fuente!Z75</f>
        <v>3</v>
      </c>
      <c r="AE75" s="6">
        <f>Fuente!AA75</f>
        <v>3</v>
      </c>
      <c r="AF75" s="6">
        <f>Fuente!AB75</f>
        <v>3</v>
      </c>
      <c r="AG75" s="6">
        <f>Fuente!AC75</f>
        <v>3</v>
      </c>
      <c r="AH75" s="6" t="str">
        <f>Fuente!AD75</f>
        <v>Stalwart</v>
      </c>
      <c r="AI75" s="6" t="str">
        <f>Fuente!AE75</f>
        <v>Excellent</v>
      </c>
      <c r="AJ75" s="6" t="str">
        <f>Fuente!AF75</f>
        <v>UNITED STATES</v>
      </c>
      <c r="AK75" s="6" t="str">
        <f>Fuente!AG75</f>
        <v>Financials</v>
      </c>
      <c r="AL75" s="6" t="str">
        <f>Fuente!AH75</f>
        <v>Capital Markets</v>
      </c>
      <c r="AM75" s="6" t="str">
        <f>Fuente!AI75</f>
        <v>Diversified Financials</v>
      </c>
      <c r="AN75" s="6" t="str">
        <f>Fuente!AJ75</f>
        <v>Strongest</v>
      </c>
      <c r="AO75" s="6" t="str">
        <f>Fuente!AK75</f>
        <v>Low</v>
      </c>
      <c r="AP75" s="6" t="str">
        <f>Fuente!AL75</f>
        <v>Intangible Assets/Licences</v>
      </c>
      <c r="AQ75" s="6" t="str">
        <f>Fuente!AM75</f>
        <v>Intangible Assets/Brands</v>
      </c>
      <c r="AR75" s="6" t="str">
        <f>Fuente!AN75</f>
        <v>Unique Assets</v>
      </c>
      <c r="AS75" s="6" t="str">
        <f>Fuente!AO75</f>
        <v>Wide</v>
      </c>
      <c r="AT75" s="6" t="str">
        <f>Fuente!AP75</f>
        <v>Widing</v>
      </c>
      <c r="AU75" s="6" t="str">
        <f>Fuente!AQ75</f>
        <v>Yes</v>
      </c>
      <c r="AV75" s="6">
        <f>Fuente!AR75</f>
        <v>13</v>
      </c>
      <c r="AW75" s="6">
        <f>Fuente!AS75</f>
        <v>33</v>
      </c>
      <c r="AX75" s="6">
        <f>Fuente!AT75</f>
        <v>410</v>
      </c>
      <c r="AY75" s="6">
        <f>Fuente!AU75</f>
        <v>470</v>
      </c>
      <c r="AZ75" s="6" t="str">
        <f>Fuente!AV75</f>
        <v>Strategical</v>
      </c>
      <c r="BA75" s="6">
        <f>Fuente!AW75</f>
        <v>315.38461538461536</v>
      </c>
      <c r="BB75" s="6">
        <f>Fuente!AX75</f>
        <v>273.33333333333331</v>
      </c>
      <c r="BC75" s="6">
        <f>Fuente!AY75</f>
        <v>470</v>
      </c>
      <c r="BD75" s="6">
        <f>Fuente!AZ75</f>
        <v>1</v>
      </c>
      <c r="BE75" s="7" t="str">
        <f>Fuente!BA75</f>
        <v>Nuestras estimaciones para 2023 es que la compañía consiga ventas 9B, margen neto 40%, FCF conversion 120% y valoramos a x25 FCF por altísima calidad para llegar a una valoración de 100-115B (410-470 USD/share).</v>
      </c>
      <c r="BF75" s="8">
        <f>Fuente!BB75</f>
        <v>0</v>
      </c>
      <c r="BG75" s="8">
        <f>Fuente!BC75</f>
        <v>0</v>
      </c>
      <c r="BH75" s="10">
        <f>Fuente!BD75</f>
        <v>44620</v>
      </c>
      <c r="BI75" s="15">
        <f>Fuente!BE75</f>
        <v>12.2</v>
      </c>
    </row>
    <row r="76" spans="1:61" ht="16.5" customHeight="1" x14ac:dyDescent="0.3">
      <c r="A76" t="str">
        <f>Fuente!A76</f>
        <v>SBUX US Equity</v>
      </c>
      <c r="B76" s="2" t="str">
        <f>Fuente!B76</f>
        <v>Starbucks Corp</v>
      </c>
      <c r="C76" s="3">
        <f>Fuente!C76</f>
        <v>9.4587835396302361E-2</v>
      </c>
      <c r="D76" s="3">
        <f>Fuente!D76</f>
        <v>0.23316392351809978</v>
      </c>
      <c r="E76" s="3">
        <f>Fuente!E76</f>
        <v>0.92152964684772853</v>
      </c>
      <c r="F76" s="3">
        <f>Fuente!F76</f>
        <v>0.59768078089743681</v>
      </c>
      <c r="G76" s="3" t="e">
        <f>_xll.BDP(A76,$G$1)/100</f>
        <v>#VALUE!</v>
      </c>
      <c r="H76" s="3">
        <f t="shared" si="6"/>
        <v>0.92152964684772853</v>
      </c>
      <c r="I76" s="3">
        <f t="shared" si="7"/>
        <v>0.92152964684772853</v>
      </c>
      <c r="J76" s="3">
        <f t="shared" si="8"/>
        <v>0.92152964684772853</v>
      </c>
      <c r="K76" s="3" t="e">
        <f>Fuente!G66</f>
        <v>#VALUE!</v>
      </c>
      <c r="L76" s="3" t="e">
        <f>Fuente!H66</f>
        <v>#VALUE!</v>
      </c>
      <c r="M76" s="16" t="e">
        <f>Fuente!I66</f>
        <v>#VALUE!</v>
      </c>
      <c r="N76" s="3">
        <f>Fuente!J66</f>
        <v>7.8738079857592069E-2</v>
      </c>
      <c r="O76" s="3">
        <f>Fuente!K66</f>
        <v>0.72235061234883458</v>
      </c>
      <c r="P76" s="3">
        <f>Fuente!L66</f>
        <v>0.10713649169819787</v>
      </c>
      <c r="Q76" s="4">
        <f>Fuente!M66</f>
        <v>0.10713649169819787</v>
      </c>
      <c r="R76" s="5">
        <f>Fuente!N66</f>
        <v>0.28392260387939727</v>
      </c>
      <c r="S76" s="4">
        <f>Fuente!O66</f>
        <v>1.586892463011216E-2</v>
      </c>
      <c r="T76" s="16">
        <f>Fuente!P66</f>
        <v>3.0071139409660805</v>
      </c>
      <c r="U76" s="6">
        <f>Fuente!Q76</f>
        <v>3</v>
      </c>
      <c r="V76" s="6">
        <f>Fuente!R76</f>
        <v>2</v>
      </c>
      <c r="W76" s="6">
        <f>Fuente!S76</f>
        <v>2</v>
      </c>
      <c r="X76" s="6">
        <f>Fuente!T76</f>
        <v>2</v>
      </c>
      <c r="Y76" s="6">
        <f>Fuente!U76</f>
        <v>1</v>
      </c>
      <c r="Z76" s="6">
        <f>Fuente!V76</f>
        <v>3</v>
      </c>
      <c r="AA76" s="6">
        <f>Fuente!W76</f>
        <v>2</v>
      </c>
      <c r="AB76" s="6">
        <f>Fuente!X76</f>
        <v>3</v>
      </c>
      <c r="AC76" s="6">
        <f>Fuente!Y76</f>
        <v>1</v>
      </c>
      <c r="AD76" s="6">
        <f>Fuente!Z76</f>
        <v>2</v>
      </c>
      <c r="AE76" s="6">
        <f>Fuente!AA76</f>
        <v>2</v>
      </c>
      <c r="AF76" s="6">
        <f>Fuente!AB76</f>
        <v>3</v>
      </c>
      <c r="AG76" s="6">
        <f>Fuente!AC76</f>
        <v>2</v>
      </c>
      <c r="AH76" s="6" t="str">
        <f>Fuente!AD76</f>
        <v>Fast Grower</v>
      </c>
      <c r="AI76" s="6" t="str">
        <f>Fuente!AE76</f>
        <v>Good</v>
      </c>
      <c r="AJ76" s="6" t="str">
        <f>Fuente!AF76</f>
        <v>UNITED STATES</v>
      </c>
      <c r="AK76" s="6" t="str">
        <f>Fuente!AG76</f>
        <v>Consumer Discretionary</v>
      </c>
      <c r="AL76" s="6" t="str">
        <f>Fuente!AH76</f>
        <v>Hotels, Restaurants &amp; Leisure</v>
      </c>
      <c r="AM76" s="6" t="str">
        <f>Fuente!AI76</f>
        <v>Consumer Services</v>
      </c>
      <c r="AN76" s="6" t="str">
        <f>Fuente!AJ76</f>
        <v>Strongest</v>
      </c>
      <c r="AO76" s="6" t="str">
        <f>Fuente!AK76</f>
        <v>Low</v>
      </c>
      <c r="AP76" s="6" t="str">
        <f>Fuente!AL76</f>
        <v>Intangible Assets/Brands</v>
      </c>
      <c r="AQ76" s="6">
        <f>Fuente!AM76</f>
        <v>0</v>
      </c>
      <c r="AR76" s="6">
        <f>Fuente!AN76</f>
        <v>0</v>
      </c>
      <c r="AS76" s="6" t="str">
        <f>Fuente!AO76</f>
        <v>Wide</v>
      </c>
      <c r="AT76" s="6" t="str">
        <f>Fuente!AP76</f>
        <v>Static</v>
      </c>
      <c r="AU76" s="6" t="str">
        <f>Fuente!AQ76</f>
        <v>Yes</v>
      </c>
      <c r="AV76" s="6">
        <f>Fuente!AR76</f>
        <v>4</v>
      </c>
      <c r="AW76" s="6">
        <f>Fuente!AS76</f>
        <v>30</v>
      </c>
      <c r="AX76" s="6">
        <f>Fuente!AT76</f>
        <v>90</v>
      </c>
      <c r="AY76" s="6">
        <f>Fuente!AU76</f>
        <v>100</v>
      </c>
      <c r="AZ76" s="6" t="str">
        <f>Fuente!AV76</f>
        <v>Strategical</v>
      </c>
      <c r="BA76" s="6">
        <f>Fuente!AW76</f>
        <v>69.230769230769226</v>
      </c>
      <c r="BB76" s="6">
        <f>Fuente!AX76</f>
        <v>60</v>
      </c>
      <c r="BC76" s="6">
        <f>Fuente!AY76</f>
        <v>100</v>
      </c>
      <c r="BD76" s="6">
        <f>Fuente!AZ76</f>
        <v>1</v>
      </c>
      <c r="BE76" s="7" t="str">
        <f>Fuente!BA76</f>
        <v>Compañía de alta calidad en un sector defensivo (ver comporamiento en 2020: no perdió apenas márgenes ni ingresos). Alto crecimiento para ser un sector de muy bajo crecimiento orgánico, también alto comparado con peers. Suele cotizar a múltiplos más exigentes que peers (4x ventas, 30x PER). Su crecimiento se basa en la expansión (alto ROCE). Su moat es el branding (power pricing) pero si crece más, potencialmente podría incluirse también como ventaja competitiva la economía de escala ya que podría bajar precios de proveedores y así aumentar márgenes.
Su riesgo es que el ROCE/SameStoreSales no se mantenga por problemas de expansión (China y/o otros países más complicados de expandir). Estimamos FCF=Beneficio Neto manteniendo g del 10% aprox y márgen neto del 13%. Valorando a x20-22 por calidad y crecimiento</v>
      </c>
      <c r="BF76" s="8">
        <f>Fuente!BB76</f>
        <v>0</v>
      </c>
      <c r="BG76" s="8">
        <f>Fuente!BC76</f>
        <v>0</v>
      </c>
      <c r="BH76" s="10">
        <f>Fuente!BD76</f>
        <v>44615</v>
      </c>
      <c r="BI76" s="15">
        <f>Fuente!BE76</f>
        <v>4.3</v>
      </c>
    </row>
    <row r="77" spans="1:61" ht="16.5" customHeight="1" x14ac:dyDescent="0.3">
      <c r="A77" t="str">
        <f>Fuente!A77</f>
        <v>SMSN LI Equity</v>
      </c>
      <c r="B77" s="2" t="str">
        <f>Fuente!B77</f>
        <v>Samsung Electronics Co Ltd</v>
      </c>
      <c r="C77" s="3">
        <f>Fuente!C77</f>
        <v>4.2402265467874956E-2</v>
      </c>
      <c r="D77" s="3">
        <f>Fuente!D77</f>
        <v>0.26498814333754017</v>
      </c>
      <c r="E77" s="3">
        <f>Fuente!E77</f>
        <v>0.26931589258570049</v>
      </c>
      <c r="F77" s="3">
        <f>Fuente!F77</f>
        <v>0.26297477359973986</v>
      </c>
      <c r="G77" s="3">
        <f>_xll.BDP(A77,$G$1)/100</f>
        <v>0.12818277905883865</v>
      </c>
      <c r="H77" s="3">
        <f t="shared" si="6"/>
        <v>0.26931589258570049</v>
      </c>
      <c r="I77" s="3">
        <f t="shared" si="7"/>
        <v>0.26931589258570049</v>
      </c>
      <c r="J77" s="3">
        <f t="shared" si="8"/>
        <v>0.26931589258570049</v>
      </c>
      <c r="K77" s="3">
        <f>Fuente!G71</f>
        <v>0.14210196392776622</v>
      </c>
      <c r="L77" s="3">
        <f>Fuente!H71</f>
        <v>1.5447101549619488E-2</v>
      </c>
      <c r="M77" s="16">
        <f>Fuente!I71</f>
        <v>0.81187946826191992</v>
      </c>
      <c r="N77" s="3">
        <f>Fuente!J71</f>
        <v>4.8328828708287697E-2</v>
      </c>
      <c r="O77" s="3">
        <f>Fuente!K71</f>
        <v>0.29837906828334398</v>
      </c>
      <c r="P77" s="3">
        <f>Fuente!L71</f>
        <v>0.27786973960654487</v>
      </c>
      <c r="Q77" s="4">
        <f>Fuente!M71</f>
        <v>0.10984019126714484</v>
      </c>
      <c r="R77" s="5">
        <f>Fuente!N71</f>
        <v>0.14461252874518604</v>
      </c>
      <c r="S77" s="4">
        <f>Fuente!O71</f>
        <v>1.3616784771432541E-2</v>
      </c>
      <c r="T77" s="16">
        <f>Fuente!P71</f>
        <v>0.89306185302421082</v>
      </c>
      <c r="U77" s="6">
        <f>Fuente!Q77</f>
        <v>2</v>
      </c>
      <c r="V77" s="6">
        <f>Fuente!R77</f>
        <v>2</v>
      </c>
      <c r="W77" s="6">
        <f>Fuente!S77</f>
        <v>3</v>
      </c>
      <c r="X77" s="6">
        <f>Fuente!T77</f>
        <v>3</v>
      </c>
      <c r="Y77" s="6">
        <f>Fuente!U77</f>
        <v>2</v>
      </c>
      <c r="Z77" s="6">
        <f>Fuente!V77</f>
        <v>2</v>
      </c>
      <c r="AA77" s="6">
        <f>Fuente!W77</f>
        <v>2</v>
      </c>
      <c r="AB77" s="6">
        <f>Fuente!X77</f>
        <v>3</v>
      </c>
      <c r="AC77" s="6">
        <f>Fuente!Y77</f>
        <v>3</v>
      </c>
      <c r="AD77" s="6">
        <f>Fuente!Z77</f>
        <v>3</v>
      </c>
      <c r="AE77" s="6">
        <f>Fuente!AA77</f>
        <v>3</v>
      </c>
      <c r="AF77" s="6">
        <f>Fuente!AB77</f>
        <v>2</v>
      </c>
      <c r="AG77" s="6">
        <f>Fuente!AC77</f>
        <v>2</v>
      </c>
      <c r="AH77" s="6" t="str">
        <f>Fuente!AD77</f>
        <v>Asset Plays</v>
      </c>
      <c r="AI77" s="6" t="str">
        <f>Fuente!AE77</f>
        <v>Good</v>
      </c>
      <c r="AJ77" s="6" t="str">
        <f>Fuente!AF77</f>
        <v>SOUTH KOREA</v>
      </c>
      <c r="AK77" s="6" t="str">
        <f>Fuente!AG77</f>
        <v>Information Technology</v>
      </c>
      <c r="AL77" s="6" t="str">
        <f>Fuente!AH77</f>
        <v>Technology Hardware, Storage &amp;</v>
      </c>
      <c r="AM77" s="6" t="str">
        <f>Fuente!AI77</f>
        <v>Technology Hardware &amp; Equipmen</v>
      </c>
      <c r="AN77" s="6" t="str">
        <f>Fuente!AJ77</f>
        <v>Good</v>
      </c>
      <c r="AO77" s="6" t="str">
        <f>Fuente!AK77</f>
        <v>High</v>
      </c>
      <c r="AP77" s="6" t="str">
        <f>Fuente!AL77</f>
        <v>Economies of Scale</v>
      </c>
      <c r="AQ77" s="6">
        <f>Fuente!AM77</f>
        <v>0</v>
      </c>
      <c r="AR77" s="6">
        <f>Fuente!AN77</f>
        <v>0</v>
      </c>
      <c r="AS77" s="6" t="str">
        <f>Fuente!AO77</f>
        <v>Wide</v>
      </c>
      <c r="AT77" s="6" t="str">
        <f>Fuente!AP77</f>
        <v>Static</v>
      </c>
      <c r="AU77" s="6" t="str">
        <f>Fuente!AQ77</f>
        <v>Yes</v>
      </c>
      <c r="AV77" s="6">
        <f>Fuente!AR77</f>
        <v>1</v>
      </c>
      <c r="AW77" s="6">
        <f>Fuente!AS77</f>
        <v>0</v>
      </c>
      <c r="AX77" s="6">
        <f>Fuente!AT77</f>
        <v>2700</v>
      </c>
      <c r="AY77" s="6">
        <f>Fuente!AU77</f>
        <v>3000</v>
      </c>
      <c r="AZ77" s="6" t="str">
        <f>Fuente!AV77</f>
        <v>Tactical</v>
      </c>
      <c r="BA77" s="6">
        <f>Fuente!AW77</f>
        <v>1400</v>
      </c>
      <c r="BB77" s="6">
        <f>Fuente!AX77</f>
        <v>900</v>
      </c>
      <c r="BC77" s="6">
        <f>Fuente!AY77</f>
        <v>2700</v>
      </c>
      <c r="BD77" s="6">
        <f>Fuente!AZ77</f>
        <v>1</v>
      </c>
      <c r="BE77" s="7" t="str">
        <f>Fuente!BA77</f>
        <v>Empresa manufacturera Coreana muy diversificada y líder en algunos de sus segmentos (como las pantallas). Los semiconductores (25%) aportan mucha volatilidad a sus resultados lo cual penaliza a la cotización. La estructura accionarial de la compañía (muy familiar) y las dificultades en la herencia del dueño hasta 2016 y sus consecuencias políticas ha penalizado también en gran medida. No obstante, con unas ventas de 340K, un margen del 15% y un FCF conversion del 80% alcanzamos un FCF de 40,8K (todo en KRW). Con un multiplo de 18-20 penalizando la alta calidad por esos dos factores nos sale una valoración de entre 3800 y 3900 $/GDR.</v>
      </c>
      <c r="BF77" s="8">
        <f>Fuente!BB77</f>
        <v>0</v>
      </c>
      <c r="BG77" s="8">
        <f>Fuente!BC77</f>
        <v>0</v>
      </c>
      <c r="BH77" s="10">
        <f>Fuente!BD77</f>
        <v>44678</v>
      </c>
      <c r="BI77" s="15">
        <f>Fuente!BE77</f>
        <v>170</v>
      </c>
    </row>
    <row r="78" spans="1:61" ht="16.5" customHeight="1" x14ac:dyDescent="0.3">
      <c r="A78" t="str">
        <f>Fuente!A78</f>
        <v>TCEHY US Equity</v>
      </c>
      <c r="B78" s="2" t="str">
        <f>Fuente!B78</f>
        <v>Tencent Holdings Ltd</v>
      </c>
      <c r="C78" s="3">
        <f>Fuente!C78</f>
        <v>0.36521452373613428</v>
      </c>
      <c r="D78" s="3">
        <f>Fuente!D78</f>
        <v>0.39159499424122707</v>
      </c>
      <c r="E78" s="3">
        <f>Fuente!E78</f>
        <v>0.24950262462083891</v>
      </c>
      <c r="F78" s="3">
        <f>Fuente!F78</f>
        <v>0.21809889312809666</v>
      </c>
      <c r="G78" s="3">
        <f>_xll.BDP(A78,$G$1)/100</f>
        <v>0.1705973674036074</v>
      </c>
      <c r="H78" s="3">
        <f t="shared" si="6"/>
        <v>0.24950262462083891</v>
      </c>
      <c r="I78" s="3">
        <f t="shared" si="7"/>
        <v>0.24950262462083891</v>
      </c>
      <c r="J78" s="3">
        <f t="shared" si="8"/>
        <v>0.24950262462083891</v>
      </c>
      <c r="K78" s="3">
        <f>Fuente!G73</f>
        <v>0.21535156732240943</v>
      </c>
      <c r="L78" s="3">
        <f>Fuente!H73</f>
        <v>1.7285348171783448E-2</v>
      </c>
      <c r="M78" s="16">
        <f>Fuente!I73</f>
        <v>0.67847672536102122</v>
      </c>
      <c r="N78" s="3">
        <f>Fuente!J73</f>
        <v>1.8435876801521589E-2</v>
      </c>
      <c r="O78" s="3">
        <f>Fuente!K73</f>
        <v>0.25910494935708639</v>
      </c>
      <c r="P78" s="3">
        <f>Fuente!L73</f>
        <v>0.37681862269641125</v>
      </c>
      <c r="Q78" s="4">
        <f>Fuente!M73</f>
        <v>0.119441333421174</v>
      </c>
      <c r="R78" s="5">
        <f>Fuente!N73</f>
        <v>9.767906164212628E-2</v>
      </c>
      <c r="S78" s="4">
        <f>Fuente!O73</f>
        <v>0</v>
      </c>
      <c r="T78" s="16">
        <f>Fuente!P73</f>
        <v>0.54255614083726089</v>
      </c>
      <c r="U78" s="6">
        <f>Fuente!Q78</f>
        <v>3</v>
      </c>
      <c r="V78" s="6">
        <f>Fuente!R78</f>
        <v>3</v>
      </c>
      <c r="W78" s="6">
        <f>Fuente!S78</f>
        <v>3</v>
      </c>
      <c r="X78" s="6">
        <f>Fuente!T78</f>
        <v>2</v>
      </c>
      <c r="Y78" s="6">
        <f>Fuente!U78</f>
        <v>1</v>
      </c>
      <c r="Z78" s="6">
        <f>Fuente!V78</f>
        <v>3</v>
      </c>
      <c r="AA78" s="6">
        <f>Fuente!W78</f>
        <v>1</v>
      </c>
      <c r="AB78" s="6">
        <f>Fuente!X78</f>
        <v>1</v>
      </c>
      <c r="AC78" s="6">
        <f>Fuente!Y78</f>
        <v>2</v>
      </c>
      <c r="AD78" s="6">
        <f>Fuente!Z78</f>
        <v>3</v>
      </c>
      <c r="AE78" s="6">
        <f>Fuente!AA78</f>
        <v>3</v>
      </c>
      <c r="AF78" s="6">
        <f>Fuente!AB78</f>
        <v>3</v>
      </c>
      <c r="AG78" s="6">
        <f>Fuente!AC78</f>
        <v>2</v>
      </c>
      <c r="AH78" s="6" t="str">
        <f>Fuente!AD78</f>
        <v>Fast Grower</v>
      </c>
      <c r="AI78" s="6" t="str">
        <f>Fuente!AE78</f>
        <v>Excellent</v>
      </c>
      <c r="AJ78" s="6" t="str">
        <f>Fuente!AF78</f>
        <v>CHINA</v>
      </c>
      <c r="AK78" s="6" t="str">
        <f>Fuente!AG78</f>
        <v>Communication Services</v>
      </c>
      <c r="AL78" s="6" t="str">
        <f>Fuente!AH78</f>
        <v>Interactive Media &amp; Services</v>
      </c>
      <c r="AM78" s="6" t="str">
        <f>Fuente!AI78</f>
        <v>Media &amp; Entertainment</v>
      </c>
      <c r="AN78" s="6" t="str">
        <f>Fuente!AJ78</f>
        <v>Strongest</v>
      </c>
      <c r="AO78" s="6" t="str">
        <f>Fuente!AK78</f>
        <v>High</v>
      </c>
      <c r="AP78" s="6" t="str">
        <f>Fuente!AL78</f>
        <v>Unique Assets</v>
      </c>
      <c r="AQ78" s="6" t="str">
        <f>Fuente!AM78</f>
        <v>Network Effects</v>
      </c>
      <c r="AR78" s="6">
        <f>Fuente!AN78</f>
        <v>0</v>
      </c>
      <c r="AS78" s="6" t="str">
        <f>Fuente!AO78</f>
        <v>Wide</v>
      </c>
      <c r="AT78" s="6" t="str">
        <f>Fuente!AP78</f>
        <v>Widing</v>
      </c>
      <c r="AU78" s="6" t="str">
        <f>Fuente!AQ78</f>
        <v>Fast</v>
      </c>
      <c r="AV78" s="6">
        <f>Fuente!AR78</f>
        <v>0</v>
      </c>
      <c r="AW78" s="6">
        <f>Fuente!AS78</f>
        <v>0</v>
      </c>
      <c r="AX78" s="6">
        <f>Fuente!AT78</f>
        <v>55</v>
      </c>
      <c r="AY78" s="6">
        <f>Fuente!AU78</f>
        <v>75</v>
      </c>
      <c r="AZ78" s="6" t="str">
        <f>Fuente!AV78</f>
        <v>Strategical</v>
      </c>
      <c r="BA78" s="6">
        <f>Fuente!AW78</f>
        <v>42.307692307692307</v>
      </c>
      <c r="BB78" s="6">
        <f>Fuente!AX78</f>
        <v>36.666666666666664</v>
      </c>
      <c r="BC78" s="6">
        <f>Fuente!AY78</f>
        <v>75</v>
      </c>
      <c r="BD78" s="6">
        <f>Fuente!AZ78</f>
        <v>2</v>
      </c>
      <c r="BE78" s="7" t="str">
        <f>Fuente!BA78</f>
        <v>Compañía de alta calidad de videojuegos y tecbologia relacionada con internet China con ADR en USA. La misma soporta por tanto riesgo como inversor extranjero que no invierte directamente en la empresa en Shangai. En el otro lado la empresa registra un crecimiento muy alto (más de 20%) y unos margenes muy altos que "maquilla" con compras inorganicas de empresas growth en etapas iniciales. Por todo ello la empresa la valoramos con ventas de 2024 de 130K con un margen moderado del 21% y un FCF de 130% y un multiplo de 16-21 por ese rieso regulatorio. La valoración por tanto estaria en 550-725B$ (55 y 75$/acción).</v>
      </c>
      <c r="BF78" s="8">
        <f>Fuente!BB78</f>
        <v>0</v>
      </c>
      <c r="BG78" s="8">
        <f>Fuente!BC78</f>
        <v>0</v>
      </c>
      <c r="BH78" s="10">
        <f>Fuente!BD78</f>
        <v>44631</v>
      </c>
      <c r="BI78" s="15">
        <f>Fuente!BE78</f>
        <v>3.7</v>
      </c>
    </row>
    <row r="79" spans="1:61" ht="16.5" customHeight="1" x14ac:dyDescent="0.3">
      <c r="A79" t="str">
        <f>Fuente!A79</f>
        <v>TEF SM Equity</v>
      </c>
      <c r="B79" s="2" t="str">
        <f>Fuente!B79</f>
        <v>Telefonica SA</v>
      </c>
      <c r="C79" s="3">
        <f>Fuente!C79</f>
        <v>-3.3333262788269313E-2</v>
      </c>
      <c r="D79" s="3">
        <f>Fuente!D79</f>
        <v>0.32558191846238882</v>
      </c>
      <c r="E79" s="3">
        <f>Fuente!E79</f>
        <v>0.14989448265719008</v>
      </c>
      <c r="F79" s="3">
        <f>Fuente!F79</f>
        <v>9.9078833286798354E-2</v>
      </c>
      <c r="G79" s="3">
        <f>_xll.BDP(A79,$G$1)/100</f>
        <v>0.2287295466085493</v>
      </c>
      <c r="H79" s="3">
        <f t="shared" si="6"/>
        <v>0.14989448265719008</v>
      </c>
      <c r="I79" s="3">
        <f t="shared" si="7"/>
        <v>0.14989448265719008</v>
      </c>
      <c r="J79" s="3">
        <f t="shared" si="8"/>
        <v>0.14989448265719008</v>
      </c>
      <c r="K79" s="3">
        <f>Fuente!G76</f>
        <v>0.18919409911859969</v>
      </c>
      <c r="L79" s="3">
        <f>Fuente!H76</f>
        <v>0</v>
      </c>
      <c r="M79" s="16">
        <f>Fuente!I76</f>
        <v>0.69759145268807399</v>
      </c>
      <c r="N79" s="3">
        <f>Fuente!J76</f>
        <v>0.23567480227910531</v>
      </c>
      <c r="O79" s="3">
        <f>Fuente!K76</f>
        <v>0.28785709861461911</v>
      </c>
      <c r="P79" s="3">
        <f>Fuente!L76</f>
        <v>0.65812842384370973</v>
      </c>
      <c r="Q79" s="4">
        <f>Fuente!M76</f>
        <v>0.45079544578375164</v>
      </c>
      <c r="R79" s="5">
        <f>Fuente!N76</f>
        <v>0.61291777465876263</v>
      </c>
      <c r="S79" s="4">
        <f>Fuente!O76</f>
        <v>0</v>
      </c>
      <c r="T79" s="16">
        <f>Fuente!P76</f>
        <v>2.0306743332576245</v>
      </c>
      <c r="U79" s="6">
        <f>Fuente!Q79</f>
        <v>2</v>
      </c>
      <c r="V79" s="6">
        <f>Fuente!R79</f>
        <v>1</v>
      </c>
      <c r="W79" s="6">
        <f>Fuente!S79</f>
        <v>1</v>
      </c>
      <c r="X79" s="6">
        <f>Fuente!T79</f>
        <v>2</v>
      </c>
      <c r="Y79" s="6">
        <f>Fuente!U79</f>
        <v>1</v>
      </c>
      <c r="Z79" s="6">
        <f>Fuente!V79</f>
        <v>2</v>
      </c>
      <c r="AA79" s="6">
        <f>Fuente!W79</f>
        <v>1</v>
      </c>
      <c r="AB79" s="6">
        <f>Fuente!X79</f>
        <v>1</v>
      </c>
      <c r="AC79" s="6">
        <f>Fuente!Y79</f>
        <v>0</v>
      </c>
      <c r="AD79" s="6">
        <f>Fuente!Z79</f>
        <v>1</v>
      </c>
      <c r="AE79" s="6">
        <f>Fuente!AA79</f>
        <v>2</v>
      </c>
      <c r="AF79" s="6">
        <f>Fuente!AB79</f>
        <v>2</v>
      </c>
      <c r="AG79" s="6">
        <f>Fuente!AC79</f>
        <v>1</v>
      </c>
      <c r="AH79" s="6" t="str">
        <f>Fuente!AD79</f>
        <v>Stalwart</v>
      </c>
      <c r="AI79" s="6" t="str">
        <f>Fuente!AE79</f>
        <v>Regular</v>
      </c>
      <c r="AJ79" s="6" t="str">
        <f>Fuente!AF79</f>
        <v>SPAIN</v>
      </c>
      <c r="AK79" s="6" t="str">
        <f>Fuente!AG79</f>
        <v>Communication Services</v>
      </c>
      <c r="AL79" s="6" t="str">
        <f>Fuente!AH79</f>
        <v>Diversified Telecommunication</v>
      </c>
      <c r="AM79" s="6" t="str">
        <f>Fuente!AI79</f>
        <v>Telecommunication Services</v>
      </c>
      <c r="AN79" s="6" t="str">
        <f>Fuente!AJ79</f>
        <v>Strongest</v>
      </c>
      <c r="AO79" s="6" t="str">
        <f>Fuente!AK79</f>
        <v>Medium</v>
      </c>
      <c r="AP79" s="6" t="str">
        <f>Fuente!AL79</f>
        <v>Switching Costs</v>
      </c>
      <c r="AQ79" s="6">
        <f>Fuente!AM79</f>
        <v>0</v>
      </c>
      <c r="AR79" s="6">
        <f>Fuente!AN79</f>
        <v>0</v>
      </c>
      <c r="AS79" s="6" t="str">
        <f>Fuente!AO79</f>
        <v>Narrow</v>
      </c>
      <c r="AT79" s="6" t="str">
        <f>Fuente!AP79</f>
        <v>Narrowing</v>
      </c>
      <c r="AU79" s="6" t="str">
        <f>Fuente!AQ79</f>
        <v>No</v>
      </c>
      <c r="AV79" s="6">
        <f>Fuente!AR79</f>
        <v>1</v>
      </c>
      <c r="AW79" s="6">
        <f>Fuente!AS79</f>
        <v>10</v>
      </c>
      <c r="AX79" s="6">
        <f>Fuente!AT79</f>
        <v>3</v>
      </c>
      <c r="AY79" s="6">
        <f>Fuente!AU79</f>
        <v>8</v>
      </c>
      <c r="AZ79" s="6" t="str">
        <f>Fuente!AV79</f>
        <v>Tactical</v>
      </c>
      <c r="BA79" s="6">
        <f>Fuente!AW79</f>
        <v>1.5</v>
      </c>
      <c r="BB79" s="6">
        <f>Fuente!AX79</f>
        <v>1</v>
      </c>
      <c r="BC79" s="6">
        <f>Fuente!AY79</f>
        <v>3</v>
      </c>
      <c r="BD79" s="6">
        <f>Fuente!AZ79</f>
        <v>0</v>
      </c>
      <c r="BE79" s="7" t="str">
        <f>Fuente!BA79</f>
        <v>La compañía está en fase de desapalancamiento mediante venta de activos. Su ventaja competitiva de costes de cambio se ha erosionado mucho por regulación y opera en un mercado muy competitivo con frecuentes guerras de precios. Esperamos que generen un FCF normalizado de unos 3 B (0,50 euros/acción) con unos intereses de 1.3 B. Su mayor problema financiero es su deuda neta de 47 B (8,5 euros por acción). Valorando P/FCF sin intereses x10 llegamos a una valoración de 40-45 B mientras que con EV/FCF x15 llegamos a una valoración negativa para las acciones. Se descarta la inversión por mala situación estratégica y problemas financieros.</v>
      </c>
      <c r="BF79" s="8">
        <f>Fuente!BB79</f>
        <v>0</v>
      </c>
      <c r="BG79" s="8">
        <f>Fuente!BC79</f>
        <v>0</v>
      </c>
      <c r="BH79" s="10">
        <f>Fuente!BD79</f>
        <v>44497</v>
      </c>
      <c r="BI79" s="15">
        <f>Fuente!BE79</f>
        <v>0</v>
      </c>
    </row>
    <row r="80" spans="1:61" ht="16.5" customHeight="1" x14ac:dyDescent="0.3">
      <c r="A80" t="str">
        <f>Fuente!A80</f>
        <v>TL5 SM Equity</v>
      </c>
      <c r="B80" s="2" t="str">
        <f>Fuente!B80</f>
        <v>Mediaset Espana Comunicacion SA</v>
      </c>
      <c r="C80" s="3">
        <f>Fuente!C80</f>
        <v>1.3363819271376236E-3</v>
      </c>
      <c r="D80" s="3">
        <f>Fuente!D80</f>
        <v>0.41651340286712557</v>
      </c>
      <c r="E80" s="3">
        <f>Fuente!E80</f>
        <v>0.28086010622801816</v>
      </c>
      <c r="F80" s="3">
        <f>Fuente!F80</f>
        <v>0.19823389905929845</v>
      </c>
      <c r="G80" s="3">
        <f>_xll.BDP(A80,$G$1)/100</f>
        <v>0.19939791581091756</v>
      </c>
      <c r="H80" s="3">
        <f t="shared" si="6"/>
        <v>0.28086010622801816</v>
      </c>
      <c r="I80" s="3">
        <f t="shared" si="7"/>
        <v>0.28086010622801816</v>
      </c>
      <c r="J80" s="3">
        <f t="shared" si="8"/>
        <v>0.28086010622801816</v>
      </c>
      <c r="K80" s="3">
        <f>Fuente!G74</f>
        <v>-3.2449557671628661E-3</v>
      </c>
      <c r="L80" s="3">
        <f>Fuente!H74</f>
        <v>5.4310597323486698E-3</v>
      </c>
      <c r="M80" s="16" t="e">
        <f>Fuente!I74</f>
        <v>#VALUE!</v>
      </c>
      <c r="N80" s="3">
        <f>Fuente!J74</f>
        <v>7.5355188312310473E-2</v>
      </c>
      <c r="O80" s="3">
        <f>Fuente!K74</f>
        <v>6.4897314307825471E-2</v>
      </c>
      <c r="P80" s="3">
        <f>Fuente!L74</f>
        <v>-6.7094594594600636</v>
      </c>
      <c r="Q80" s="4">
        <f>Fuente!M74</f>
        <v>-2.0505932604987828E-2</v>
      </c>
      <c r="R80" s="5">
        <f>Fuente!N74</f>
        <v>1.5866898551652502E-2</v>
      </c>
      <c r="S80" s="4">
        <f>Fuente!O74</f>
        <v>1.4184352644994385E-2</v>
      </c>
      <c r="T80" s="16">
        <f>Fuente!P74</f>
        <v>0.28759419229961403</v>
      </c>
      <c r="U80" s="6">
        <f>Fuente!Q80</f>
        <v>3</v>
      </c>
      <c r="V80" s="6">
        <f>Fuente!R80</f>
        <v>1</v>
      </c>
      <c r="W80" s="6">
        <f>Fuente!S80</f>
        <v>2</v>
      </c>
      <c r="X80" s="6">
        <f>Fuente!T80</f>
        <v>2</v>
      </c>
      <c r="Y80" s="6">
        <f>Fuente!U80</f>
        <v>1</v>
      </c>
      <c r="Z80" s="6">
        <f>Fuente!V80</f>
        <v>0</v>
      </c>
      <c r="AA80" s="6">
        <f>Fuente!W80</f>
        <v>2</v>
      </c>
      <c r="AB80" s="6">
        <f>Fuente!X80</f>
        <v>2</v>
      </c>
      <c r="AC80" s="6">
        <f>Fuente!Y80</f>
        <v>3</v>
      </c>
      <c r="AD80" s="6">
        <f>Fuente!Z80</f>
        <v>3</v>
      </c>
      <c r="AE80" s="6">
        <f>Fuente!AA80</f>
        <v>3</v>
      </c>
      <c r="AF80" s="6">
        <f>Fuente!AB80</f>
        <v>3</v>
      </c>
      <c r="AG80" s="6">
        <f>Fuente!AC80</f>
        <v>1</v>
      </c>
      <c r="AH80" s="6" t="str">
        <f>Fuente!AD80</f>
        <v>Stalwart</v>
      </c>
      <c r="AI80" s="6" t="str">
        <f>Fuente!AE80</f>
        <v>Regular</v>
      </c>
      <c r="AJ80" s="6" t="str">
        <f>Fuente!AF80</f>
        <v>SPAIN</v>
      </c>
      <c r="AK80" s="6" t="str">
        <f>Fuente!AG80</f>
        <v>Communication Services</v>
      </c>
      <c r="AL80" s="6" t="str">
        <f>Fuente!AH80</f>
        <v>Media</v>
      </c>
      <c r="AM80" s="6" t="str">
        <f>Fuente!AI80</f>
        <v>Media &amp; Entertainment</v>
      </c>
      <c r="AN80" s="6" t="str">
        <f>Fuente!AJ80</f>
        <v>Weak</v>
      </c>
      <c r="AO80" s="6" t="str">
        <f>Fuente!AK80</f>
        <v>Medium</v>
      </c>
      <c r="AP80" s="6" t="str">
        <f>Fuente!AL80</f>
        <v>Intangible Assets/Patents</v>
      </c>
      <c r="AQ80" s="6">
        <f>Fuente!AM80</f>
        <v>0</v>
      </c>
      <c r="AR80" s="6">
        <f>Fuente!AN80</f>
        <v>0</v>
      </c>
      <c r="AS80" s="6" t="str">
        <f>Fuente!AO80</f>
        <v>Narrow</v>
      </c>
      <c r="AT80" s="6" t="str">
        <f>Fuente!AP80</f>
        <v>Static</v>
      </c>
      <c r="AU80" s="6" t="str">
        <f>Fuente!AQ80</f>
        <v>Slow</v>
      </c>
      <c r="AV80" s="6">
        <f>Fuente!AR80</f>
        <v>2</v>
      </c>
      <c r="AW80" s="6">
        <f>Fuente!AS80</f>
        <v>10</v>
      </c>
      <c r="AX80" s="6">
        <f>Fuente!AT80</f>
        <v>4.5</v>
      </c>
      <c r="AY80" s="6">
        <f>Fuente!AU80</f>
        <v>7</v>
      </c>
      <c r="AZ80" s="6" t="str">
        <f>Fuente!AV80</f>
        <v>Tactical</v>
      </c>
      <c r="BA80" s="6">
        <f>Fuente!AW80</f>
        <v>2.25</v>
      </c>
      <c r="BB80" s="6">
        <f>Fuente!AX80</f>
        <v>1.5</v>
      </c>
      <c r="BC80" s="6">
        <f>Fuente!AY80</f>
        <v>4.5</v>
      </c>
      <c r="BD80" s="6">
        <f>Fuente!AZ80</f>
        <v>0</v>
      </c>
      <c r="BE80" s="7" t="str">
        <f>Fuente!BA80</f>
        <v xml:space="preserve">Empresa de TV líder en España que pierde ventas de forma anual por el mal desempeño del sector. La dueña de más del 50% de las acciones es su holding italiano la cual a veces se aprovecha de la empresa. Por esos dos factores la consideramos una empresa tactica y esta muy penalizada en su multiplo. Con unas ventas de 800, FCF margin 25% y un multiplo de 6-10 nos sale una  valoracion entre 4.5 y 7. </v>
      </c>
      <c r="BF80" s="8">
        <f>Fuente!BB80</f>
        <v>0</v>
      </c>
      <c r="BG80" s="8">
        <f>Fuente!BC80</f>
        <v>0</v>
      </c>
      <c r="BH80" s="10">
        <f>Fuente!BD80</f>
        <v>44629</v>
      </c>
      <c r="BI80" s="15">
        <f>Fuente!BE80</f>
        <v>0.65</v>
      </c>
    </row>
    <row r="81" spans="1:16368" ht="16.5" customHeight="1" x14ac:dyDescent="0.3">
      <c r="A81" t="str">
        <f>Fuente!A81</f>
        <v>TLGO SM Equity</v>
      </c>
      <c r="B81" s="2" t="str">
        <f>Fuente!B81</f>
        <v>Talgo SA</v>
      </c>
      <c r="C81" s="3">
        <f>Fuente!C81</f>
        <v>5.6628900846426765E-2</v>
      </c>
      <c r="D81" s="3">
        <f>Fuente!D81</f>
        <v>0.16886969627362086</v>
      </c>
      <c r="E81" s="3">
        <f>Fuente!E81</f>
        <v>0.30668392868743677</v>
      </c>
      <c r="F81" s="3">
        <f>Fuente!F81</f>
        <v>0.18562241478216238</v>
      </c>
      <c r="G81" s="3">
        <f>_xll.BDP(A81,$G$1)/100</f>
        <v>6.597225879003904E-2</v>
      </c>
      <c r="H81" s="3">
        <f t="shared" si="6"/>
        <v>0.30668392868743677</v>
      </c>
      <c r="I81" s="3">
        <f t="shared" si="7"/>
        <v>0.30668392868743677</v>
      </c>
      <c r="J81" s="3">
        <f t="shared" si="8"/>
        <v>0.30668392868743677</v>
      </c>
      <c r="K81" s="3">
        <f>Fuente!G75</f>
        <v>7.7117761626491671E-2</v>
      </c>
      <c r="L81" s="3">
        <f>Fuente!H75</f>
        <v>4.5501547631059333E-2</v>
      </c>
      <c r="M81" s="16">
        <f>Fuente!I75</f>
        <v>0.15320917173303106</v>
      </c>
      <c r="N81" s="3">
        <f>Fuente!J75</f>
        <v>0.11488847084117171</v>
      </c>
      <c r="O81" s="3">
        <f>Fuente!K75</f>
        <v>0.57794414024895391</v>
      </c>
      <c r="P81" s="3">
        <f>Fuente!L75</f>
        <v>20.06786844484629</v>
      </c>
      <c r="Q81" s="4">
        <f>Fuente!M75</f>
        <v>1.2051481318084636</v>
      </c>
      <c r="R81" s="5">
        <f>Fuente!N75</f>
        <v>-0.15677083333333333</v>
      </c>
      <c r="S81" s="4">
        <f>Fuente!O75</f>
        <v>2.5308379413015739E-2</v>
      </c>
      <c r="T81" s="16">
        <f>Fuente!P75</f>
        <v>-0.37662642778515443</v>
      </c>
      <c r="U81" s="6">
        <f>Fuente!Q81</f>
        <v>1</v>
      </c>
      <c r="V81" s="6">
        <f>Fuente!R81</f>
        <v>1</v>
      </c>
      <c r="W81" s="6">
        <f>Fuente!S81</f>
        <v>2</v>
      </c>
      <c r="X81" s="6">
        <f>Fuente!T81</f>
        <v>2</v>
      </c>
      <c r="Y81" s="6">
        <f>Fuente!U81</f>
        <v>1</v>
      </c>
      <c r="Z81" s="6">
        <f>Fuente!V81</f>
        <v>1</v>
      </c>
      <c r="AA81" s="6">
        <f>Fuente!W81</f>
        <v>2</v>
      </c>
      <c r="AB81" s="6">
        <f>Fuente!X81</f>
        <v>2</v>
      </c>
      <c r="AC81" s="6">
        <f>Fuente!Y81</f>
        <v>2</v>
      </c>
      <c r="AD81" s="6">
        <f>Fuente!Z81</f>
        <v>2</v>
      </c>
      <c r="AE81" s="6">
        <f>Fuente!AA81</f>
        <v>2</v>
      </c>
      <c r="AF81" s="6">
        <f>Fuente!AB81</f>
        <v>3</v>
      </c>
      <c r="AG81" s="6">
        <f>Fuente!AC81</f>
        <v>2</v>
      </c>
      <c r="AH81" s="6" t="str">
        <f>Fuente!AD81</f>
        <v>Slow Grower</v>
      </c>
      <c r="AI81" s="6" t="str">
        <f>Fuente!AE81</f>
        <v>Good</v>
      </c>
      <c r="AJ81" s="6" t="str">
        <f>Fuente!AF81</f>
        <v>SPAIN</v>
      </c>
      <c r="AK81" s="6" t="str">
        <f>Fuente!AG81</f>
        <v>Industrials</v>
      </c>
      <c r="AL81" s="6" t="str">
        <f>Fuente!AH81</f>
        <v>Machinery</v>
      </c>
      <c r="AM81" s="6" t="str">
        <f>Fuente!AI81</f>
        <v>Capital Goods</v>
      </c>
      <c r="AN81" s="6" t="str">
        <f>Fuente!AJ81</f>
        <v>Good</v>
      </c>
      <c r="AO81" s="6" t="str">
        <f>Fuente!AK81</f>
        <v>Low</v>
      </c>
      <c r="AP81" s="6">
        <f>Fuente!AL81</f>
        <v>0</v>
      </c>
      <c r="AQ81" s="6">
        <f>Fuente!AM81</f>
        <v>0</v>
      </c>
      <c r="AR81" s="6">
        <f>Fuente!AN81</f>
        <v>0</v>
      </c>
      <c r="AS81" s="6" t="str">
        <f>Fuente!AO81</f>
        <v>Narrow</v>
      </c>
      <c r="AT81" s="6" t="str">
        <f>Fuente!AP81</f>
        <v>Narrowing</v>
      </c>
      <c r="AU81" s="6" t="str">
        <f>Fuente!AQ81</f>
        <v>No</v>
      </c>
      <c r="AV81" s="6">
        <f>Fuente!AR81</f>
        <v>1.2</v>
      </c>
      <c r="AW81" s="6">
        <f>Fuente!AS81</f>
        <v>12</v>
      </c>
      <c r="AX81" s="6">
        <f>Fuente!AT81</f>
        <v>4.5</v>
      </c>
      <c r="AY81" s="6">
        <f>Fuente!AU81</f>
        <v>6.5</v>
      </c>
      <c r="AZ81" s="6" t="str">
        <f>Fuente!AV81</f>
        <v>Tactical</v>
      </c>
      <c r="BA81" s="6">
        <f>Fuente!AW81</f>
        <v>2.25</v>
      </c>
      <c r="BB81" s="6">
        <f>Fuente!AX81</f>
        <v>1.5</v>
      </c>
      <c r="BC81" s="6">
        <f>Fuente!AY81</f>
        <v>4.5</v>
      </c>
      <c r="BD81" s="6">
        <f>Fuente!AZ81</f>
        <v>3</v>
      </c>
      <c r="BE81" s="7" t="str">
        <f>Fuente!BA81</f>
        <v>Compañía de fabricación y mantenimiento de vehículos ferroviarios, centrada en alta velocidad. Tiene buenos márgenes y retornos de capital porque actualmente la mayor parte de la facturación proviene del negocio de mantenimiento (&lt;50%). Productos un tanto desfasados tecnológicamente pero con contratos de mantenimiento de muy larga duración (&lt;30 años). Backlog alto (&gt;7 ventas anuales). Gran dependencia de España (60% ventas). El management está muy centrado en los retornos sobre el capital empleado y realizan un buen capital allocation. Su problema es que no han invertido fuertemente en desarrollo tecnológico. Si realizan unas ventas de 560-600 M con su margen neto histórico de 8-10% y con un múltiplo de valoración de x12-x13 llegamos a un intervalo de valoración de 540-780 M o 4,5-6,5 euros por acción. Es cierto que van a generar mucha más FCF que el beneficio neto por poco CapEx frente D&amp;A, pero a su vez esto es un riesgo estratégico a largo plazo.</v>
      </c>
      <c r="BF81" s="8">
        <f>Fuente!BB81</f>
        <v>0</v>
      </c>
      <c r="BG81" s="8">
        <f>Fuente!BC81</f>
        <v>0</v>
      </c>
      <c r="BH81" s="10">
        <f>Fuente!BD81</f>
        <v>44515</v>
      </c>
      <c r="BI81" s="15">
        <f>Fuente!BE81</f>
        <v>0</v>
      </c>
    </row>
    <row r="82" spans="1:16368" ht="16.5" customHeight="1" x14ac:dyDescent="0.3">
      <c r="A82" t="str">
        <f>Fuente!A82</f>
        <v>TSM US Equity</v>
      </c>
      <c r="B82" s="2" t="str">
        <f>Fuente!B82</f>
        <v>Taiwan Semiconductor Manufacturing Co Ltd</v>
      </c>
      <c r="C82" s="3">
        <f>Fuente!C82</f>
        <v>0.14667615350789087</v>
      </c>
      <c r="D82" s="3">
        <f>Fuente!D82</f>
        <v>0.64467054972125681</v>
      </c>
      <c r="E82" s="3">
        <f>Fuente!E82</f>
        <v>0.34289037287252755</v>
      </c>
      <c r="F82" s="3">
        <f>Fuente!F82</f>
        <v>0.34111847128808032</v>
      </c>
      <c r="G82" s="3">
        <f>_xll.BDP(A82,$G$1)/100</f>
        <v>0.25228403279828832</v>
      </c>
      <c r="H82" s="3">
        <f t="shared" si="6"/>
        <v>0.34289037287252755</v>
      </c>
      <c r="I82" s="3">
        <f t="shared" si="7"/>
        <v>0.34289037287252755</v>
      </c>
      <c r="J82" s="3">
        <f t="shared" si="8"/>
        <v>0.34289037287252755</v>
      </c>
      <c r="K82" s="3">
        <f>Fuente!G78</f>
        <v>-8.5757658862375657E-2</v>
      </c>
      <c r="L82" s="3">
        <f>Fuente!H78</f>
        <v>-1.7239647466946874E-2</v>
      </c>
      <c r="M82" s="16">
        <f>Fuente!I78</f>
        <v>-0.39380406669533635</v>
      </c>
      <c r="N82" s="3">
        <f>Fuente!J78</f>
        <v>0.28027654514885203</v>
      </c>
      <c r="O82" s="3">
        <f>Fuente!K78</f>
        <v>0.36180258222974543</v>
      </c>
      <c r="P82" s="3">
        <f>Fuente!L78</f>
        <v>0.16657576915295572</v>
      </c>
      <c r="Q82" s="4">
        <f>Fuente!M78</f>
        <v>0.14427872791960211</v>
      </c>
      <c r="R82" s="5">
        <f>Fuente!N78</f>
        <v>2.7312986098977633E-2</v>
      </c>
      <c r="S82" s="4">
        <f>Fuente!O78</f>
        <v>3.7920118827876287E-3</v>
      </c>
      <c r="T82" s="16">
        <f>Fuente!P78</f>
        <v>0.20254521675934101</v>
      </c>
      <c r="U82" s="6">
        <f>Fuente!Q82</f>
        <v>2</v>
      </c>
      <c r="V82" s="6">
        <f>Fuente!R82</f>
        <v>3</v>
      </c>
      <c r="W82" s="6">
        <f>Fuente!S82</f>
        <v>3</v>
      </c>
      <c r="X82" s="6">
        <f>Fuente!T82</f>
        <v>3</v>
      </c>
      <c r="Y82" s="6">
        <f>Fuente!U82</f>
        <v>2</v>
      </c>
      <c r="Z82" s="6">
        <f>Fuente!V82</f>
        <v>2</v>
      </c>
      <c r="AA82" s="6">
        <f>Fuente!W82</f>
        <v>1</v>
      </c>
      <c r="AB82" s="6">
        <f>Fuente!X82</f>
        <v>3</v>
      </c>
      <c r="AC82" s="6">
        <f>Fuente!Y82</f>
        <v>3</v>
      </c>
      <c r="AD82" s="6">
        <f>Fuente!Z82</f>
        <v>3</v>
      </c>
      <c r="AE82" s="6">
        <f>Fuente!AA82</f>
        <v>3</v>
      </c>
      <c r="AF82" s="6">
        <f>Fuente!AB82</f>
        <v>2</v>
      </c>
      <c r="AG82" s="6">
        <f>Fuente!AC82</f>
        <v>3</v>
      </c>
      <c r="AH82" s="6" t="str">
        <f>Fuente!AD82</f>
        <v>Fast Grower</v>
      </c>
      <c r="AI82" s="6" t="str">
        <f>Fuente!AE82</f>
        <v>Excellent</v>
      </c>
      <c r="AJ82" s="6" t="str">
        <f>Fuente!AF82</f>
        <v>TAIWAN</v>
      </c>
      <c r="AK82" s="6" t="str">
        <f>Fuente!AG82</f>
        <v>Information Technology</v>
      </c>
      <c r="AL82" s="6" t="str">
        <f>Fuente!AH82</f>
        <v>Semiconductors &amp; Semiconductor</v>
      </c>
      <c r="AM82" s="6" t="str">
        <f>Fuente!AI82</f>
        <v>Semiconductors &amp; Semiconductor</v>
      </c>
      <c r="AN82" s="6" t="str">
        <f>Fuente!AJ82</f>
        <v>Good</v>
      </c>
      <c r="AO82" s="6" t="str">
        <f>Fuente!AK82</f>
        <v>Low</v>
      </c>
      <c r="AP82" s="6" t="str">
        <f>Fuente!AL82</f>
        <v>Switching Costs</v>
      </c>
      <c r="AQ82" s="6" t="str">
        <f>Fuente!AM82</f>
        <v>Unique Assets</v>
      </c>
      <c r="AR82" s="6" t="str">
        <f>Fuente!AN82</f>
        <v>Economies of Scale</v>
      </c>
      <c r="AS82" s="6" t="str">
        <f>Fuente!AO82</f>
        <v>Wide</v>
      </c>
      <c r="AT82" s="6" t="str">
        <f>Fuente!AP82</f>
        <v>Widing</v>
      </c>
      <c r="AU82" s="6" t="str">
        <f>Fuente!AQ82</f>
        <v>Yes</v>
      </c>
      <c r="AV82" s="6">
        <f>Fuente!AR82</f>
        <v>10</v>
      </c>
      <c r="AW82" s="6">
        <f>Fuente!AS82</f>
        <v>25</v>
      </c>
      <c r="AX82" s="6">
        <f>Fuente!AT82</f>
        <v>140</v>
      </c>
      <c r="AY82" s="6">
        <f>Fuente!AU82</f>
        <v>180</v>
      </c>
      <c r="AZ82" s="6" t="str">
        <f>Fuente!AV82</f>
        <v>Strategical</v>
      </c>
      <c r="BA82" s="6">
        <f>Fuente!AW82</f>
        <v>107.69230769230769</v>
      </c>
      <c r="BB82" s="6">
        <f>Fuente!AX82</f>
        <v>93.333333333333329</v>
      </c>
      <c r="BC82" s="6">
        <f>Fuente!AY82</f>
        <v>180</v>
      </c>
      <c r="BD82" s="6">
        <f>Fuente!AZ82</f>
        <v>2</v>
      </c>
      <c r="BE82" s="7" t="str">
        <f>Fuente!BA82</f>
        <v>Nuestras estimaciones para 2024 es que la compañía consiga ventas 90-100B, margen neto 35%-40%, FCF conversion 100% y valoramos a x20 FCF por calidad y sumandole 20B de caja neta llegamos a una valoración de 650-820B (140-180 USD/share). Todos los importes son están expresados en USD.</v>
      </c>
      <c r="BF82" s="8">
        <f>Fuente!BB82</f>
        <v>0</v>
      </c>
      <c r="BG82" s="8">
        <f>Fuente!BC82</f>
        <v>0</v>
      </c>
      <c r="BH82" s="10">
        <f>Fuente!BD82</f>
        <v>44620</v>
      </c>
      <c r="BI82" s="15">
        <f>Fuente!BE82</f>
        <v>7</v>
      </c>
    </row>
    <row r="83" spans="1:16368" ht="16.5" customHeight="1" x14ac:dyDescent="0.3">
      <c r="A83" t="str">
        <f>Fuente!A83</f>
        <v>TUB SM Equity</v>
      </c>
      <c r="B83" s="2" t="str">
        <f>Fuente!B83</f>
        <v>Tubacex SA</v>
      </c>
      <c r="C83" s="3">
        <f>Fuente!C83</f>
        <v>9.4223140047456286E-3</v>
      </c>
      <c r="D83" s="3">
        <f>Fuente!D83</f>
        <v>8.5750368266373944E-2</v>
      </c>
      <c r="E83" s="3">
        <f>Fuente!E83</f>
        <v>2.8603245255987942E-2</v>
      </c>
      <c r="F83" s="3">
        <f>Fuente!F83</f>
        <v>2.7638449481298271E-2</v>
      </c>
      <c r="G83" s="3">
        <f>_xll.BDP(A83,$G$1)/100</f>
        <v>-4.55988125508036E-2</v>
      </c>
      <c r="H83" s="3">
        <f t="shared" si="6"/>
        <v>2.8603245255987942E-2</v>
      </c>
      <c r="I83" s="3">
        <f t="shared" si="7"/>
        <v>2.8603245255987942E-2</v>
      </c>
      <c r="J83" s="3">
        <f t="shared" si="8"/>
        <v>2.8603245255987942E-2</v>
      </c>
      <c r="K83" s="3">
        <f>Fuente!G79</f>
        <v>0.52557150744625636</v>
      </c>
      <c r="L83" s="3">
        <f>Fuente!H79</f>
        <v>3.1632541719254628E-2</v>
      </c>
      <c r="M83" s="16">
        <f>Fuente!I79</f>
        <v>2.9261052874781273</v>
      </c>
      <c r="N83" s="3">
        <f>Fuente!J79</f>
        <v>-0.11040436165379375</v>
      </c>
      <c r="O83" s="3">
        <f>Fuente!K79</f>
        <v>0.32735165753551859</v>
      </c>
      <c r="P83" s="3">
        <f>Fuente!L79</f>
        <v>0.10203554675732668</v>
      </c>
      <c r="Q83" s="4">
        <f>Fuente!M79</f>
        <v>7.4656003022765205E-2</v>
      </c>
      <c r="R83" s="5">
        <f>Fuente!N79</f>
        <v>0.51425454793368708</v>
      </c>
      <c r="S83" s="4">
        <f>Fuente!O79</f>
        <v>2.5466469787331966E-2</v>
      </c>
      <c r="T83" s="16">
        <f>Fuente!P79</f>
        <v>3.2095596057017235</v>
      </c>
      <c r="U83" s="6">
        <f>Fuente!Q83</f>
        <v>1</v>
      </c>
      <c r="V83" s="6">
        <f>Fuente!R83</f>
        <v>0</v>
      </c>
      <c r="W83" s="6">
        <f>Fuente!S83</f>
        <v>0</v>
      </c>
      <c r="X83" s="6">
        <f>Fuente!T83</f>
        <v>0</v>
      </c>
      <c r="Y83" s="6">
        <f>Fuente!U83</f>
        <v>0</v>
      </c>
      <c r="Z83" s="6">
        <f>Fuente!V83</f>
        <v>1</v>
      </c>
      <c r="AA83" s="6">
        <f>Fuente!W83</f>
        <v>1</v>
      </c>
      <c r="AB83" s="6">
        <f>Fuente!X83</f>
        <v>1</v>
      </c>
      <c r="AC83" s="6">
        <f>Fuente!Y83</f>
        <v>0</v>
      </c>
      <c r="AD83" s="6">
        <f>Fuente!Z83</f>
        <v>1</v>
      </c>
      <c r="AE83" s="6">
        <f>Fuente!AA83</f>
        <v>2</v>
      </c>
      <c r="AF83" s="6">
        <f>Fuente!AB83</f>
        <v>1</v>
      </c>
      <c r="AG83" s="6">
        <f>Fuente!AC83</f>
        <v>1</v>
      </c>
      <c r="AH83" s="6" t="str">
        <f>Fuente!AD83</f>
        <v>Cyclical</v>
      </c>
      <c r="AI83" s="6" t="str">
        <f>Fuente!AE83</f>
        <v>Bad</v>
      </c>
      <c r="AJ83" s="6" t="str">
        <f>Fuente!AF83</f>
        <v>SPAIN</v>
      </c>
      <c r="AK83" s="6" t="str">
        <f>Fuente!AG83</f>
        <v>Materials</v>
      </c>
      <c r="AL83" s="6" t="str">
        <f>Fuente!AH83</f>
        <v>Metals &amp; Mining</v>
      </c>
      <c r="AM83" s="6" t="str">
        <f>Fuente!AI83</f>
        <v>Materials</v>
      </c>
      <c r="AN83" s="6" t="str">
        <f>Fuente!AJ83</f>
        <v>Weak</v>
      </c>
      <c r="AO83" s="6" t="str">
        <f>Fuente!AK83</f>
        <v>High</v>
      </c>
      <c r="AP83" s="6">
        <f>Fuente!AL83</f>
        <v>0</v>
      </c>
      <c r="AQ83" s="6">
        <f>Fuente!AM83</f>
        <v>0</v>
      </c>
      <c r="AR83" s="6">
        <f>Fuente!AN83</f>
        <v>0</v>
      </c>
      <c r="AS83" s="6">
        <f>Fuente!AO83</f>
        <v>0</v>
      </c>
      <c r="AT83" s="6">
        <f>Fuente!AP83</f>
        <v>0</v>
      </c>
      <c r="AU83" s="6" t="str">
        <f>Fuente!AQ83</f>
        <v>No</v>
      </c>
      <c r="AV83" s="6">
        <f>Fuente!AR83</f>
        <v>0.7</v>
      </c>
      <c r="AW83" s="6">
        <f>Fuente!AS83</f>
        <v>12</v>
      </c>
      <c r="AX83" s="6">
        <f>Fuente!AT83</f>
        <v>0</v>
      </c>
      <c r="AY83" s="6">
        <f>Fuente!AU83</f>
        <v>2.5</v>
      </c>
      <c r="AZ83" s="6" t="str">
        <f>Fuente!AV83</f>
        <v>Tactical</v>
      </c>
      <c r="BA83" s="6">
        <f>Fuente!AW83</f>
        <v>0</v>
      </c>
      <c r="BB83" s="6">
        <f>Fuente!AX83</f>
        <v>0</v>
      </c>
      <c r="BC83" s="6">
        <f>Fuente!AY83</f>
        <v>0</v>
      </c>
      <c r="BD83" s="6">
        <f>Fuente!AZ83</f>
        <v>1</v>
      </c>
      <c r="BE83" s="7" t="str">
        <f>Fuente!BA83</f>
        <v>Uninvestable</v>
      </c>
      <c r="BF83" s="8">
        <f>Fuente!BB83</f>
        <v>0</v>
      </c>
      <c r="BG83" s="8">
        <f>Fuente!BC83</f>
        <v>0</v>
      </c>
      <c r="BH83" s="10">
        <f>Fuente!BD83</f>
        <v>44515</v>
      </c>
      <c r="BI83" s="15">
        <f>Fuente!BE83</f>
        <v>0</v>
      </c>
    </row>
    <row r="84" spans="1:16368" ht="16.5" customHeight="1" x14ac:dyDescent="0.3">
      <c r="A84" t="str">
        <f>Fuente!A84</f>
        <v>VID SM Equity</v>
      </c>
      <c r="B84" s="2" t="str">
        <f>Fuente!B84</f>
        <v>Vidrala SA</v>
      </c>
      <c r="C84" s="3">
        <f>Fuente!C84</f>
        <v>0.1133487222454866</v>
      </c>
      <c r="D84" s="3">
        <f>Fuente!D84</f>
        <v>0.23951507294263541</v>
      </c>
      <c r="E84" s="3">
        <f>Fuente!E84</f>
        <v>0.16745602735053944</v>
      </c>
      <c r="F84" s="3">
        <f>Fuente!F84</f>
        <v>0.14174643568886378</v>
      </c>
      <c r="G84" s="3">
        <f>_xll.BDP(A84,$G$1)/100</f>
        <v>0.19818614516383959</v>
      </c>
      <c r="H84" s="3">
        <f t="shared" si="6"/>
        <v>0.16745602735053944</v>
      </c>
      <c r="I84" s="3">
        <f t="shared" si="7"/>
        <v>0.16745602735053944</v>
      </c>
      <c r="J84" s="3">
        <f t="shared" si="8"/>
        <v>0.16745602735053944</v>
      </c>
      <c r="K84" s="3">
        <f>Fuente!G80</f>
        <v>-0.11893431089749582</v>
      </c>
      <c r="L84" s="3">
        <f>Fuente!H80</f>
        <v>6.1487512067044694</v>
      </c>
      <c r="M84" s="16">
        <f>Fuente!I80</f>
        <v>-0.36581655956182901</v>
      </c>
      <c r="N84" s="3">
        <f>Fuente!J80</f>
        <v>4.837383756899527E-2</v>
      </c>
      <c r="O84" s="3">
        <f>Fuente!K80</f>
        <v>0.3953780842989752</v>
      </c>
      <c r="P84" s="3">
        <f>Fuente!L80</f>
        <v>0.3005118040392103</v>
      </c>
      <c r="Q84" s="4">
        <f>Fuente!M80</f>
        <v>0.21575607135366839</v>
      </c>
      <c r="R84" s="5">
        <f>Fuente!N80</f>
        <v>-0.16357848945162598</v>
      </c>
      <c r="S84" s="4">
        <f>Fuente!O80</f>
        <v>-4.9445037698605331E-2</v>
      </c>
      <c r="T84" s="16">
        <f>Fuente!P80</f>
        <v>-0.67546332130912912</v>
      </c>
      <c r="U84" s="6">
        <f>Fuente!Q84</f>
        <v>3</v>
      </c>
      <c r="V84" s="6">
        <f>Fuente!R84</f>
        <v>1</v>
      </c>
      <c r="W84" s="6">
        <f>Fuente!S84</f>
        <v>2</v>
      </c>
      <c r="X84" s="6">
        <f>Fuente!T84</f>
        <v>3</v>
      </c>
      <c r="Y84" s="6">
        <f>Fuente!U84</f>
        <v>2</v>
      </c>
      <c r="Z84" s="6">
        <f>Fuente!V84</f>
        <v>1</v>
      </c>
      <c r="AA84" s="6">
        <f>Fuente!W84</f>
        <v>1</v>
      </c>
      <c r="AB84" s="6">
        <f>Fuente!X84</f>
        <v>2</v>
      </c>
      <c r="AC84" s="6">
        <f>Fuente!Y84</f>
        <v>2</v>
      </c>
      <c r="AD84" s="6">
        <f>Fuente!Z84</f>
        <v>3</v>
      </c>
      <c r="AE84" s="6">
        <f>Fuente!AA84</f>
        <v>2</v>
      </c>
      <c r="AF84" s="6">
        <f>Fuente!AB84</f>
        <v>1</v>
      </c>
      <c r="AG84" s="6">
        <f>Fuente!AC84</f>
        <v>1</v>
      </c>
      <c r="AH84" s="6" t="str">
        <f>Fuente!AD84</f>
        <v>Stalwart</v>
      </c>
      <c r="AI84" s="6" t="str">
        <f>Fuente!AE84</f>
        <v>Good</v>
      </c>
      <c r="AJ84" s="6" t="str">
        <f>Fuente!AF84</f>
        <v>SPAIN</v>
      </c>
      <c r="AK84" s="6" t="str">
        <f>Fuente!AG84</f>
        <v>Materials</v>
      </c>
      <c r="AL84" s="6" t="str">
        <f>Fuente!AH84</f>
        <v>Containers &amp; Packaging</v>
      </c>
      <c r="AM84" s="6" t="str">
        <f>Fuente!AI84</f>
        <v>Materials</v>
      </c>
      <c r="AN84" s="6" t="str">
        <f>Fuente!AJ84</f>
        <v>Good</v>
      </c>
      <c r="AO84" s="6" t="str">
        <f>Fuente!AK84</f>
        <v>Low</v>
      </c>
      <c r="AP84" s="6" t="str">
        <f>Fuente!AL84</f>
        <v>Location</v>
      </c>
      <c r="AQ84" s="6" t="str">
        <f>Fuente!AM84</f>
        <v>Switching Costs</v>
      </c>
      <c r="AR84" s="6">
        <f>Fuente!AN84</f>
        <v>0</v>
      </c>
      <c r="AS84" s="6" t="str">
        <f>Fuente!AO84</f>
        <v>Wide</v>
      </c>
      <c r="AT84" s="6" t="str">
        <f>Fuente!AP84</f>
        <v>Static</v>
      </c>
      <c r="AU84" s="6" t="str">
        <f>Fuente!AQ84</f>
        <v>Slow</v>
      </c>
      <c r="AV84" s="6">
        <f>Fuente!AR84</f>
        <v>3</v>
      </c>
      <c r="AW84" s="6">
        <f>Fuente!AS84</f>
        <v>20</v>
      </c>
      <c r="AX84" s="6">
        <f>Fuente!AT84</f>
        <v>90</v>
      </c>
      <c r="AY84" s="6">
        <f>Fuente!AU84</f>
        <v>120</v>
      </c>
      <c r="AZ84" s="6" t="str">
        <f>Fuente!AV84</f>
        <v>Strategical</v>
      </c>
      <c r="BA84" s="6">
        <f>Fuente!AW84</f>
        <v>69.230769230769226</v>
      </c>
      <c r="BB84" s="6">
        <f>Fuente!AX84</f>
        <v>60</v>
      </c>
      <c r="BC84" s="6">
        <f>Fuente!AY84</f>
        <v>120</v>
      </c>
      <c r="BD84" s="6">
        <f>Fuente!AZ84</f>
        <v>3</v>
      </c>
      <c r="BE84" s="7">
        <f>Fuente!BA84</f>
        <v>0</v>
      </c>
      <c r="BF84" s="8">
        <f>Fuente!BB84</f>
        <v>0</v>
      </c>
      <c r="BG84" s="8">
        <f>Fuente!BC84</f>
        <v>0</v>
      </c>
      <c r="BH84" s="10">
        <f>Fuente!BD84</f>
        <v>44495</v>
      </c>
      <c r="BI84" s="15">
        <f>Fuente!BE84</f>
        <v>0</v>
      </c>
    </row>
    <row r="85" spans="1:16368" ht="16.5" customHeight="1" x14ac:dyDescent="0.3">
      <c r="A85" t="str">
        <f>Fuente!A85</f>
        <v>VIPS US Equity</v>
      </c>
      <c r="B85" s="2" t="str">
        <f>Fuente!B85</f>
        <v>Vipshop Holdings Ltd</v>
      </c>
      <c r="C85" s="3">
        <f>Fuente!C85</f>
        <v>0.7054650275936728</v>
      </c>
      <c r="D85" s="3">
        <f>Fuente!D85</f>
        <v>-1.5099764227278338E-3</v>
      </c>
      <c r="E85" s="3">
        <f>Fuente!E85</f>
        <v>0.44740343480402378</v>
      </c>
      <c r="F85" s="3">
        <f>Fuente!F85</f>
        <v>0.42878606245249484</v>
      </c>
      <c r="G85" s="3">
        <f>_xll.BDP(A85,$G$1)/100</f>
        <v>0.18692557975583404</v>
      </c>
      <c r="H85" s="3">
        <f t="shared" si="6"/>
        <v>0.44740343480402378</v>
      </c>
      <c r="I85" s="3">
        <f t="shared" si="7"/>
        <v>0.44740343480402378</v>
      </c>
      <c r="J85" s="3">
        <f t="shared" si="8"/>
        <v>0.44740343480402378</v>
      </c>
      <c r="K85" s="3">
        <f>Fuente!G81</f>
        <v>8.3162220297794548E-2</v>
      </c>
      <c r="L85" s="3">
        <f>Fuente!H81</f>
        <v>1.0769809728248616E-2</v>
      </c>
      <c r="M85" s="16">
        <f>Fuente!I81</f>
        <v>0.83383081437413153</v>
      </c>
      <c r="N85" s="3">
        <f>Fuente!J81</f>
        <v>0.21261155852076841</v>
      </c>
      <c r="O85" s="3">
        <f>Fuente!K81</f>
        <v>2.7807431738862659E-2</v>
      </c>
      <c r="P85" s="3">
        <f>Fuente!L81</f>
        <v>-1.4544908599557781E-2</v>
      </c>
      <c r="Q85" s="4">
        <f>Fuente!M81</f>
        <v>-9.6225330407746171E-3</v>
      </c>
      <c r="R85" s="5">
        <f>Fuente!N81</f>
        <v>9.4343465780061767E-2</v>
      </c>
      <c r="S85" s="4">
        <f>Fuente!O81</f>
        <v>2.0568427240546444E-2</v>
      </c>
      <c r="T85" s="16">
        <f>Fuente!P81</f>
        <v>5.5055001845699518</v>
      </c>
      <c r="U85" s="6">
        <f>Fuente!Q85</f>
        <v>2</v>
      </c>
      <c r="V85" s="6">
        <f>Fuente!R85</f>
        <v>1</v>
      </c>
      <c r="W85" s="6">
        <f>Fuente!S85</f>
        <v>1</v>
      </c>
      <c r="X85" s="6">
        <f>Fuente!T85</f>
        <v>1</v>
      </c>
      <c r="Y85" s="6">
        <f>Fuente!U85</f>
        <v>1</v>
      </c>
      <c r="Z85" s="6">
        <f>Fuente!V85</f>
        <v>2</v>
      </c>
      <c r="AA85" s="6">
        <f>Fuente!W85</f>
        <v>1</v>
      </c>
      <c r="AB85" s="6">
        <f>Fuente!X85</f>
        <v>3</v>
      </c>
      <c r="AC85" s="6">
        <f>Fuente!Y85</f>
        <v>3</v>
      </c>
      <c r="AD85" s="6">
        <f>Fuente!Z85</f>
        <v>3</v>
      </c>
      <c r="AE85" s="6">
        <f>Fuente!AA85</f>
        <v>3</v>
      </c>
      <c r="AF85" s="6">
        <f>Fuente!AB85</f>
        <v>2</v>
      </c>
      <c r="AG85" s="6">
        <f>Fuente!AC85</f>
        <v>2</v>
      </c>
      <c r="AH85" s="6" t="str">
        <f>Fuente!AD85</f>
        <v>Slow Grower</v>
      </c>
      <c r="AI85" s="6" t="str">
        <f>Fuente!AE85</f>
        <v>Regular</v>
      </c>
      <c r="AJ85" s="6" t="str">
        <f>Fuente!AF85</f>
        <v>CHINA</v>
      </c>
      <c r="AK85" s="6" t="str">
        <f>Fuente!AG85</f>
        <v>Consumer Discretionary</v>
      </c>
      <c r="AL85" s="6" t="str">
        <f>Fuente!AH85</f>
        <v>Internet &amp; Direct Marketing Re</v>
      </c>
      <c r="AM85" s="6" t="str">
        <f>Fuente!AI85</f>
        <v>Retailing</v>
      </c>
      <c r="AN85" s="6" t="str">
        <f>Fuente!AJ85</f>
        <v>Strongest</v>
      </c>
      <c r="AO85" s="6" t="str">
        <f>Fuente!AK85</f>
        <v>High</v>
      </c>
      <c r="AP85" s="6" t="str">
        <f>Fuente!AL85</f>
        <v>Network Effects</v>
      </c>
      <c r="AQ85" s="6">
        <f>Fuente!AM85</f>
        <v>0</v>
      </c>
      <c r="AR85" s="6">
        <f>Fuente!AN85</f>
        <v>0</v>
      </c>
      <c r="AS85" s="6" t="str">
        <f>Fuente!AO85</f>
        <v>Narrow</v>
      </c>
      <c r="AT85" s="6" t="str">
        <f>Fuente!AP85</f>
        <v>Static</v>
      </c>
      <c r="AU85" s="6" t="str">
        <f>Fuente!AQ85</f>
        <v>Slow</v>
      </c>
      <c r="AV85" s="6">
        <f>Fuente!AR85</f>
        <v>0.75</v>
      </c>
      <c r="AW85" s="6">
        <f>Fuente!AS85</f>
        <v>15</v>
      </c>
      <c r="AX85" s="6">
        <f>Fuente!AT85</f>
        <v>23</v>
      </c>
      <c r="AY85" s="6">
        <f>Fuente!AU85</f>
        <v>30</v>
      </c>
      <c r="AZ85" s="6" t="str">
        <f>Fuente!AV85</f>
        <v>Tactical</v>
      </c>
      <c r="BA85" s="6">
        <f>Fuente!AW85</f>
        <v>11.5</v>
      </c>
      <c r="BB85" s="6">
        <f>Fuente!AX85</f>
        <v>7.666666666666667</v>
      </c>
      <c r="BC85" s="6">
        <f>Fuente!AY85</f>
        <v>23</v>
      </c>
      <c r="BD85" s="6">
        <f>Fuente!AZ85</f>
        <v>1</v>
      </c>
      <c r="BE85" s="7" t="str">
        <f>Fuente!BA85</f>
        <v>Vipshop opera como un retailer de descuentos online multimarca en China. Sus segmentos operativos son: Vip.com, Shan Shan Outlets y Otros Segmentos. La empresa ofrece sus productos de marca a través de sus plataformas en línea vip.com y vipshop.com, así como a través de su sitio web en Internet y su aplicación para teléfonos celulares. Además, ofrece servicios de almacenamiento, logística, adquisición de productos, investigación y desarrollo, desarrollo tecnológico y consultoría.
La compañía no va a tener problemas en alcanzar 1B de beneficios y FCF. Valorando a x13-17 por ser China y sumando 2B de caja neta, tenemos una valoración de 15-20B (23-30$/acción).</v>
      </c>
      <c r="BF85" s="8">
        <f>Fuente!BB85</f>
        <v>0</v>
      </c>
      <c r="BG85" s="8">
        <f>Fuente!BC85</f>
        <v>0</v>
      </c>
      <c r="BH85" s="10">
        <f>Fuente!BD85</f>
        <v>44613</v>
      </c>
      <c r="BI85" s="15">
        <f>Fuente!BE85</f>
        <v>1.5</v>
      </c>
    </row>
    <row r="86" spans="1:16368" s="6" customFormat="1" ht="16.5" customHeight="1" x14ac:dyDescent="0.3">
      <c r="A86" t="str">
        <f>Fuente!A86</f>
        <v>VIS SM Equity</v>
      </c>
      <c r="B86" s="2" t="str">
        <f>Fuente!B86</f>
        <v>Viscofan SA</v>
      </c>
      <c r="C86" s="3">
        <f>Fuente!C86</f>
        <v>3.6682120948576293E-2</v>
      </c>
      <c r="D86" s="3">
        <f>Fuente!D86</f>
        <v>0.25955245599018534</v>
      </c>
      <c r="E86" s="3">
        <f>Fuente!E86</f>
        <v>0.19967164091918077</v>
      </c>
      <c r="F86" s="3">
        <f>Fuente!F86</f>
        <v>0.19902360644173411</v>
      </c>
      <c r="G86" s="3">
        <f>_xll.BDP(A86,$G$1)/100</f>
        <v>0.15970148286285474</v>
      </c>
      <c r="H86" s="3">
        <f t="shared" si="6"/>
        <v>0.19967164091918077</v>
      </c>
      <c r="I86" s="3">
        <f t="shared" si="7"/>
        <v>0.19967164091918077</v>
      </c>
      <c r="J86" s="3">
        <f t="shared" si="8"/>
        <v>0.19967164091918077</v>
      </c>
      <c r="K86" s="3">
        <f>Fuente!G82</f>
        <v>-0.14859879103559676</v>
      </c>
      <c r="L86" s="3">
        <f>Fuente!H82</f>
        <v>-1.9228780900457855E-2</v>
      </c>
      <c r="M86" s="16">
        <f>Fuente!I82</f>
        <v>-0.4678829026367014</v>
      </c>
      <c r="N86" s="3">
        <f>Fuente!J82</f>
        <v>0.24946887726834088</v>
      </c>
      <c r="O86" s="3">
        <f>Fuente!K82</f>
        <v>0.67545548896044627</v>
      </c>
      <c r="P86" s="3">
        <f>Fuente!L82</f>
        <v>0.37156043620286616</v>
      </c>
      <c r="Q86" s="4">
        <f>Fuente!M82</f>
        <v>0.37041061621785137</v>
      </c>
      <c r="R86" s="5">
        <f>Fuente!N82</f>
        <v>-0.11625271957882551</v>
      </c>
      <c r="S86" s="4">
        <f>Fuente!O82</f>
        <v>-3.8613458367828333E-4</v>
      </c>
      <c r="T86" s="16">
        <f>Fuente!P82</f>
        <v>-0.40707788344822554</v>
      </c>
      <c r="U86" s="6">
        <f>Fuente!Q86</f>
        <v>3</v>
      </c>
      <c r="V86" s="6">
        <f>Fuente!R86</f>
        <v>2</v>
      </c>
      <c r="W86" s="6">
        <f>Fuente!S86</f>
        <v>2</v>
      </c>
      <c r="X86" s="6">
        <f>Fuente!T86</f>
        <v>3</v>
      </c>
      <c r="Y86" s="6">
        <f>Fuente!U86</f>
        <v>1</v>
      </c>
      <c r="Z86" s="6">
        <f>Fuente!V86</f>
        <v>1</v>
      </c>
      <c r="AA86" s="6">
        <f>Fuente!W86</f>
        <v>2</v>
      </c>
      <c r="AB86" s="6">
        <f>Fuente!X86</f>
        <v>2</v>
      </c>
      <c r="AC86" s="6">
        <f>Fuente!Y86</f>
        <v>2</v>
      </c>
      <c r="AD86" s="6">
        <f>Fuente!Z86</f>
        <v>3</v>
      </c>
      <c r="AE86" s="6">
        <f>Fuente!AA86</f>
        <v>3</v>
      </c>
      <c r="AF86" s="6">
        <f>Fuente!AB86</f>
        <v>2</v>
      </c>
      <c r="AG86" s="6">
        <f>Fuente!AC86</f>
        <v>4</v>
      </c>
      <c r="AH86" s="6" t="str">
        <f>Fuente!AD86</f>
        <v>Stalwart</v>
      </c>
      <c r="AI86" s="6" t="str">
        <f>Fuente!AE86</f>
        <v>Good</v>
      </c>
      <c r="AJ86" s="6" t="str">
        <f>Fuente!AF86</f>
        <v>SPAIN</v>
      </c>
      <c r="AK86" s="6" t="str">
        <f>Fuente!AG86</f>
        <v>Consumer Staples</v>
      </c>
      <c r="AL86" s="6" t="str">
        <f>Fuente!AH86</f>
        <v>Food Products</v>
      </c>
      <c r="AM86" s="6" t="str">
        <f>Fuente!AI86</f>
        <v>Food, Beverage &amp; Tobacco</v>
      </c>
      <c r="AN86" s="6" t="str">
        <f>Fuente!AJ86</f>
        <v>Good</v>
      </c>
      <c r="AO86" s="6" t="str">
        <f>Fuente!AK86</f>
        <v>Low</v>
      </c>
      <c r="AP86" s="6" t="str">
        <f>Fuente!AL86</f>
        <v>Location</v>
      </c>
      <c r="AQ86" s="6" t="str">
        <f>Fuente!AM86</f>
        <v>Switching Costs</v>
      </c>
      <c r="AR86" s="6">
        <f>Fuente!AN86</f>
        <v>0</v>
      </c>
      <c r="AS86" s="6" t="str">
        <f>Fuente!AO86</f>
        <v>Wide</v>
      </c>
      <c r="AT86" s="6" t="str">
        <f>Fuente!AP86</f>
        <v>Static</v>
      </c>
      <c r="AU86" s="6" t="str">
        <f>Fuente!AQ86</f>
        <v>Slow</v>
      </c>
      <c r="AV86" s="6">
        <f>Fuente!AR86</f>
        <v>3.5</v>
      </c>
      <c r="AW86" s="6">
        <f>Fuente!AS86</f>
        <v>20</v>
      </c>
      <c r="AX86" s="6">
        <f>Fuente!AT86</f>
        <v>85</v>
      </c>
      <c r="AY86" s="6">
        <f>Fuente!AU86</f>
        <v>105</v>
      </c>
      <c r="AZ86" s="6" t="str">
        <f>Fuente!AV86</f>
        <v>Strategical</v>
      </c>
      <c r="BA86" s="6">
        <f>Fuente!AW86</f>
        <v>65.384615384615387</v>
      </c>
      <c r="BB86" s="6">
        <f>Fuente!AX86</f>
        <v>56.666666666666664</v>
      </c>
      <c r="BC86" s="6">
        <f>Fuente!AY86</f>
        <v>105</v>
      </c>
      <c r="BD86" s="6">
        <f>Fuente!AZ86</f>
        <v>4</v>
      </c>
      <c r="BE86" s="7" t="str">
        <f>Fuente!BA86</f>
        <v xml:space="preserve">Fabricador mundial de envolturas de prductos carnicos. Su crecimiento internacional inorganico y organico le ha permitido alcanzar un 19% de la cuota de negocio global. La empresa tiene una gran capacidad de fijar precios ya que está en una buena posición dentro de la cadena de suministros y a los fabricantes de productos carnicos les supone un coste el cambio de proveedor. La empresa esta experimentnando uin gran crecimiento en Asia debido a la creciente preferencia por los productos carnicos de la region.  Si tomamos las ventas normalizadas que estan entorno a 950 y lo multiplicamos por el margen del 25% llegamos EBITDA normalizado de 237,5 que con el cash conversion de 95% sería un FCF de 225,6. Esto con un multiplo de 20 daría una valoracion entre 85 y 105. </v>
      </c>
      <c r="BF86" s="8">
        <f>Fuente!BB86</f>
        <v>0</v>
      </c>
      <c r="BG86" s="8">
        <f>Fuente!BC86</f>
        <v>0</v>
      </c>
      <c r="BH86" s="10">
        <f>Fuente!BD86</f>
        <v>44599</v>
      </c>
      <c r="BI86" s="15">
        <f>Fuente!BE86</f>
        <v>0</v>
      </c>
      <c r="BJ86"/>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c r="DS86"/>
      <c r="DT86" s="8"/>
      <c r="DU86" s="8"/>
      <c r="DV86" s="8"/>
      <c r="DW86" s="8"/>
      <c r="DX86" s="8"/>
      <c r="DY86" s="8"/>
      <c r="DZ86" s="8"/>
      <c r="EA86" s="8"/>
      <c r="EB86" s="8"/>
      <c r="EC86" s="8"/>
      <c r="ED86" s="8"/>
      <c r="EE86" s="8"/>
      <c r="EF86" s="8"/>
      <c r="EG86" s="8"/>
      <c r="EH86" s="8"/>
      <c r="EI86" s="8"/>
      <c r="EJ86" s="8"/>
      <c r="EK86" s="8"/>
      <c r="EL86" s="8"/>
      <c r="EM86" s="8"/>
      <c r="EN86" s="8"/>
      <c r="EO86" s="8"/>
      <c r="EP86" s="8"/>
      <c r="EQ86" s="8"/>
      <c r="ER86" s="8"/>
      <c r="ES86" s="8"/>
      <c r="ET86" s="8"/>
      <c r="EU86" s="8"/>
      <c r="EV86" s="8"/>
      <c r="EW86" s="8"/>
      <c r="EX86" s="8"/>
      <c r="EY86" s="8"/>
      <c r="EZ86" s="8"/>
      <c r="FA86" s="8"/>
      <c r="FB86" s="8"/>
      <c r="FC86" s="8"/>
      <c r="FD86" s="8"/>
      <c r="FE86" s="8"/>
      <c r="FF86" s="8"/>
      <c r="FG86" s="8"/>
      <c r="FH86" s="8"/>
      <c r="FI86" s="8"/>
      <c r="FJ86" s="8"/>
      <c r="FK86" s="8"/>
      <c r="FL86" s="8"/>
      <c r="FM86" s="8"/>
      <c r="FN86" s="8"/>
      <c r="FO86" s="8"/>
      <c r="FP86" s="8"/>
      <c r="FQ86" s="8"/>
      <c r="FR86" s="8"/>
      <c r="FS86" s="8"/>
      <c r="FT86" s="8"/>
      <c r="FU86" s="8"/>
      <c r="FV86" s="8"/>
      <c r="FW86" s="8"/>
      <c r="FX86" s="8"/>
      <c r="FY86" s="8"/>
      <c r="FZ86" s="8"/>
      <c r="GA86" s="8"/>
      <c r="GB86"/>
      <c r="GC86" s="8"/>
      <c r="GD86" s="8"/>
      <c r="GE86" s="8"/>
      <c r="GF86" s="8"/>
      <c r="GG86" s="8"/>
      <c r="GH86" s="8"/>
      <c r="GI86" s="8"/>
      <c r="GJ86" s="8"/>
      <c r="GK86" s="8"/>
      <c r="GL86" s="8"/>
      <c r="GM86" s="8"/>
      <c r="GN86" s="8"/>
      <c r="GO86" s="8"/>
      <c r="GP86" s="8"/>
      <c r="GQ86" s="8"/>
      <c r="GR86" s="8"/>
      <c r="GS86" s="8"/>
      <c r="GT86" s="8"/>
      <c r="GU86" s="8"/>
      <c r="GV86" s="8"/>
      <c r="GW86" s="8"/>
      <c r="GX86" s="8"/>
      <c r="GY86" s="8"/>
      <c r="GZ86" s="8"/>
      <c r="HA86" s="8"/>
      <c r="HB86" s="8"/>
      <c r="HC86" s="8"/>
      <c r="HD86" s="8"/>
      <c r="HE86" s="8"/>
      <c r="HF86" s="8"/>
      <c r="HG86" s="8"/>
      <c r="HH86" s="8"/>
      <c r="HI86" s="8"/>
      <c r="HJ86" s="8"/>
      <c r="HK86" s="8"/>
      <c r="HL86" s="8"/>
      <c r="HM86" s="8"/>
      <c r="HN86" s="8"/>
      <c r="HO86" s="8"/>
      <c r="HP86" s="8"/>
      <c r="HQ86" s="8"/>
      <c r="HR86" s="8"/>
      <c r="HS86" s="8"/>
      <c r="HT86" s="8"/>
      <c r="HU86" s="8"/>
      <c r="HV86" s="8"/>
      <c r="HW86" s="8"/>
      <c r="HX86" s="8"/>
      <c r="HY86" s="8"/>
      <c r="HZ86" s="8"/>
      <c r="IA86" s="8"/>
      <c r="IB86" s="8"/>
      <c r="IC86" s="8"/>
      <c r="ID86" s="8"/>
      <c r="IE86" s="8"/>
      <c r="IF86" s="8"/>
      <c r="IG86" s="8"/>
      <c r="IH86" s="8"/>
      <c r="II86" s="8"/>
      <c r="IJ86" s="8"/>
      <c r="IK86"/>
      <c r="IL86" s="8"/>
      <c r="IM86" s="8"/>
      <c r="IN86" s="8"/>
      <c r="IO86" s="8"/>
      <c r="IP86" s="8"/>
      <c r="IQ86" s="8"/>
      <c r="IR86" s="8"/>
      <c r="IS86" s="8"/>
      <c r="IT86" s="8"/>
      <c r="IU86" s="8"/>
      <c r="IV86" s="8"/>
      <c r="IW86" s="8"/>
      <c r="IX86" s="8"/>
      <c r="IY86" s="8"/>
      <c r="IZ86" s="8"/>
      <c r="JA86" s="8"/>
      <c r="JB86" s="8"/>
      <c r="JC86" s="8"/>
      <c r="JD86" s="8"/>
      <c r="JE86" s="8"/>
      <c r="JF86" s="8"/>
      <c r="JG86" s="8"/>
      <c r="JH86" s="8"/>
      <c r="JI86" s="8"/>
      <c r="JJ86" s="8"/>
      <c r="JK86" s="8"/>
      <c r="JL86" s="8"/>
      <c r="JM86" s="8"/>
      <c r="JN86" s="8"/>
      <c r="JO86" s="8"/>
      <c r="JP86" s="8"/>
      <c r="JQ86" s="8"/>
      <c r="JR86" s="8"/>
      <c r="JS86" s="8"/>
      <c r="JT86" s="8"/>
      <c r="JU86" s="8"/>
      <c r="JV86" s="8"/>
      <c r="JW86" s="8"/>
      <c r="JX86" s="8"/>
      <c r="JY86" s="8"/>
      <c r="JZ86" s="8"/>
      <c r="KA86" s="8"/>
      <c r="KB86" s="8"/>
      <c r="KC86" s="8"/>
      <c r="KD86" s="8"/>
      <c r="KE86" s="8"/>
      <c r="KF86" s="8"/>
      <c r="KG86" s="8"/>
      <c r="KH86" s="8"/>
      <c r="KI86" s="8"/>
      <c r="KJ86" s="8"/>
      <c r="KK86" s="8"/>
      <c r="KL86" s="8"/>
      <c r="KM86" s="8"/>
      <c r="KN86" s="8"/>
      <c r="KO86" s="8"/>
      <c r="KP86" s="8"/>
      <c r="KQ86" s="8"/>
      <c r="KR86" s="8"/>
      <c r="KS86" s="8"/>
      <c r="KT86"/>
      <c r="KU86" s="8"/>
      <c r="KV86" s="8"/>
      <c r="KW86" s="8"/>
      <c r="KX86" s="8"/>
      <c r="KY86" s="8"/>
      <c r="KZ86" s="8"/>
      <c r="LA86" s="8"/>
      <c r="LB86" s="8"/>
      <c r="LC86" s="8"/>
      <c r="LD86" s="8"/>
      <c r="LE86" s="8"/>
      <c r="LF86" s="8"/>
      <c r="LG86" s="8"/>
      <c r="LH86" s="8"/>
      <c r="LI86" s="8"/>
      <c r="LJ86" s="8"/>
      <c r="LK86" s="8"/>
      <c r="LL86" s="8"/>
      <c r="LM86" s="8"/>
      <c r="LN86" s="8"/>
      <c r="LO86" s="8"/>
      <c r="LP86" s="8"/>
      <c r="LQ86" s="8"/>
      <c r="LR86" s="8"/>
      <c r="LS86" s="8"/>
      <c r="LT86" s="8"/>
      <c r="LU86" s="8"/>
      <c r="LV86" s="8"/>
      <c r="LW86" s="8"/>
      <c r="LX86" s="8"/>
      <c r="LY86" s="8"/>
      <c r="LZ86" s="8"/>
      <c r="MA86" s="8"/>
      <c r="MB86" s="8"/>
      <c r="MC86" s="8"/>
      <c r="MD86" s="8"/>
      <c r="ME86" s="8"/>
      <c r="MF86" s="8"/>
      <c r="MG86" s="8"/>
      <c r="MH86" s="8"/>
      <c r="MI86" s="8"/>
      <c r="MJ86" s="8"/>
      <c r="MK86" s="8"/>
      <c r="ML86" s="8"/>
      <c r="MM86" s="8"/>
      <c r="MN86" s="8"/>
      <c r="MO86" s="8"/>
      <c r="MP86" s="8"/>
      <c r="MQ86" s="8"/>
      <c r="MR86" s="8"/>
      <c r="MS86" s="8"/>
      <c r="MT86" s="8"/>
      <c r="MU86" s="8"/>
      <c r="MV86" s="8"/>
      <c r="MW86" s="8"/>
      <c r="MX86" s="8"/>
      <c r="MY86" s="8"/>
      <c r="MZ86" s="8"/>
      <c r="NA86" s="8"/>
      <c r="NB86" s="8"/>
      <c r="NC86"/>
      <c r="ND86" s="8"/>
      <c r="NE86" s="8"/>
      <c r="NF86" s="8"/>
      <c r="NG86" s="8"/>
      <c r="NH86" s="8"/>
      <c r="NI86" s="8"/>
      <c r="NJ86" s="8"/>
      <c r="NK86" s="8"/>
      <c r="NL86" s="8"/>
      <c r="NM86" s="8"/>
      <c r="NN86" s="8"/>
      <c r="NO86" s="8"/>
      <c r="NP86" s="8"/>
      <c r="NQ86" s="8"/>
      <c r="NR86" s="8"/>
      <c r="NS86" s="8"/>
      <c r="NT86" s="8"/>
      <c r="NU86" s="8"/>
      <c r="NV86" s="8"/>
      <c r="NW86" s="8"/>
      <c r="NX86" s="8"/>
      <c r="NY86" s="8"/>
      <c r="NZ86" s="8"/>
      <c r="OA86" s="8"/>
      <c r="OB86" s="8"/>
      <c r="OC86" s="8"/>
      <c r="OD86" s="8"/>
      <c r="OE86" s="8"/>
      <c r="OF86" s="8"/>
      <c r="OG86" s="8"/>
      <c r="OH86" s="8"/>
      <c r="OI86" s="8"/>
      <c r="OJ86" s="8"/>
      <c r="OK86" s="8"/>
      <c r="OL86" s="8"/>
      <c r="OM86" s="8"/>
      <c r="ON86" s="8"/>
      <c r="OO86" s="8"/>
      <c r="OP86" s="8"/>
      <c r="OQ86" s="8"/>
      <c r="OR86" s="8"/>
      <c r="OS86" s="8"/>
      <c r="OT86" s="8"/>
      <c r="OU86" s="8"/>
      <c r="OV86" s="8"/>
      <c r="OW86" s="8"/>
      <c r="OX86" s="8"/>
      <c r="OY86" s="8"/>
      <c r="OZ86" s="8"/>
      <c r="PA86" s="8"/>
      <c r="PB86" s="8"/>
      <c r="PC86" s="8"/>
      <c r="PD86" s="8"/>
      <c r="PE86" s="8"/>
      <c r="PF86" s="8"/>
      <c r="PG86" s="8"/>
      <c r="PH86" s="8"/>
      <c r="PI86" s="8"/>
      <c r="PJ86" s="8"/>
      <c r="PK86" s="8"/>
      <c r="PL86"/>
      <c r="PM86" s="8"/>
      <c r="PN86" s="8"/>
      <c r="PO86" s="8"/>
      <c r="PP86" s="8"/>
      <c r="PQ86" s="8"/>
      <c r="PR86" s="8"/>
      <c r="PS86" s="8"/>
      <c r="PT86" s="8"/>
      <c r="PU86" s="8"/>
      <c r="PV86" s="8"/>
      <c r="PW86" s="8"/>
      <c r="PX86" s="8"/>
      <c r="PY86" s="8"/>
      <c r="PZ86" s="8"/>
      <c r="QA86" s="8"/>
      <c r="QB86" s="8"/>
      <c r="QC86" s="8"/>
      <c r="QD86" s="8"/>
      <c r="QE86" s="8"/>
      <c r="QF86" s="8"/>
      <c r="QG86" s="8"/>
      <c r="QH86" s="8"/>
      <c r="QI86" s="8"/>
      <c r="QJ86" s="8"/>
      <c r="QK86" s="8"/>
      <c r="QL86" s="8"/>
      <c r="QM86" s="8"/>
      <c r="QN86" s="8"/>
      <c r="QO86" s="8"/>
      <c r="QP86" s="8"/>
      <c r="QQ86" s="8"/>
      <c r="QR86" s="8"/>
      <c r="QS86" s="8"/>
      <c r="QT86" s="8"/>
      <c r="QU86" s="8"/>
      <c r="QV86" s="8"/>
      <c r="QW86" s="8"/>
      <c r="QX86" s="8"/>
      <c r="QY86" s="8"/>
      <c r="QZ86" s="8"/>
      <c r="RA86" s="8"/>
      <c r="RB86" s="8"/>
      <c r="RC86" s="8"/>
      <c r="RD86" s="8"/>
      <c r="RE86" s="8"/>
      <c r="RF86" s="8"/>
      <c r="RG86" s="8"/>
      <c r="RH86" s="8"/>
      <c r="RI86" s="8"/>
      <c r="RJ86" s="8"/>
      <c r="RK86" s="8"/>
      <c r="RL86" s="8"/>
      <c r="RM86" s="8"/>
      <c r="RN86" s="8"/>
      <c r="RO86" s="8"/>
      <c r="RP86" s="8"/>
      <c r="RQ86" s="8"/>
      <c r="RR86" s="8"/>
      <c r="RS86" s="8"/>
      <c r="RT86" s="8"/>
      <c r="RU86"/>
      <c r="RV86" s="8"/>
      <c r="RW86" s="8"/>
      <c r="RX86" s="8"/>
      <c r="RY86" s="8"/>
      <c r="RZ86" s="8"/>
      <c r="SA86" s="8"/>
      <c r="SB86" s="8"/>
      <c r="SC86" s="8"/>
      <c r="SD86" s="8"/>
      <c r="SE86" s="8"/>
      <c r="SF86" s="8"/>
      <c r="SG86" s="8"/>
      <c r="SH86" s="8"/>
      <c r="SI86" s="8"/>
      <c r="SJ86" s="8"/>
      <c r="SK86" s="8"/>
      <c r="SL86" s="8"/>
      <c r="SM86" s="8"/>
      <c r="SN86" s="8"/>
      <c r="SO86" s="8"/>
      <c r="SP86" s="8"/>
      <c r="SQ86" s="8"/>
      <c r="SR86" s="8"/>
      <c r="SS86" s="8"/>
      <c r="ST86" s="8"/>
      <c r="SU86" s="8"/>
      <c r="SV86" s="8"/>
      <c r="SW86" s="8"/>
      <c r="SX86" s="8"/>
      <c r="SY86" s="8"/>
      <c r="SZ86" s="8"/>
      <c r="TA86" s="8"/>
      <c r="TB86" s="8"/>
      <c r="TC86" s="8"/>
      <c r="TD86" s="8"/>
      <c r="TE86" s="8"/>
      <c r="TF86" s="8"/>
      <c r="TG86" s="8"/>
      <c r="TH86" s="8"/>
      <c r="TI86" s="8"/>
      <c r="TJ86" s="8"/>
      <c r="TK86" s="8"/>
      <c r="TL86" s="8"/>
      <c r="TM86" s="8"/>
      <c r="TN86" s="8"/>
      <c r="TO86" s="8"/>
      <c r="TP86" s="8"/>
      <c r="TQ86" s="8"/>
      <c r="TR86" s="8"/>
      <c r="TS86" s="8"/>
      <c r="TT86" s="8"/>
      <c r="TU86" s="8"/>
      <c r="TV86" s="8"/>
      <c r="TW86" s="8"/>
      <c r="TX86" s="8"/>
      <c r="TY86" s="8"/>
      <c r="TZ86" s="8"/>
      <c r="UA86" s="8"/>
      <c r="UB86" s="8"/>
      <c r="UC86" s="8"/>
      <c r="UD86"/>
      <c r="UE86" s="8"/>
      <c r="UF86" s="8"/>
      <c r="UG86" s="8"/>
      <c r="UH86" s="8"/>
      <c r="UI86" s="8"/>
      <c r="UJ86" s="8"/>
      <c r="UK86" s="8"/>
      <c r="UL86" s="8"/>
      <c r="UM86" s="8"/>
      <c r="UN86" s="8"/>
      <c r="UO86" s="8"/>
      <c r="UP86" s="8"/>
      <c r="UQ86" s="8"/>
      <c r="UR86" s="8"/>
      <c r="US86" s="8"/>
      <c r="UT86" s="8"/>
      <c r="UU86" s="8"/>
      <c r="UV86" s="8"/>
      <c r="UW86" s="8"/>
      <c r="UX86" s="8"/>
      <c r="UY86" s="8"/>
      <c r="UZ86" s="8"/>
      <c r="VA86" s="8"/>
      <c r="VB86" s="8"/>
      <c r="VC86" s="8"/>
      <c r="VD86" s="8"/>
      <c r="VE86" s="8"/>
      <c r="VF86" s="8"/>
      <c r="VG86" s="8"/>
      <c r="VH86" s="8"/>
      <c r="VI86" s="8"/>
      <c r="VJ86" s="8"/>
      <c r="VK86" s="8"/>
      <c r="VL86" s="8"/>
      <c r="VM86" s="8"/>
      <c r="VN86" s="8"/>
      <c r="VO86" s="8"/>
      <c r="VP86" s="8"/>
      <c r="VQ86" s="8"/>
      <c r="VR86" s="8"/>
      <c r="VS86" s="8"/>
      <c r="VT86" s="8"/>
      <c r="VU86" s="8"/>
      <c r="VV86" s="8"/>
      <c r="VW86" s="8"/>
      <c r="VX86" s="8"/>
      <c r="VY86" s="8"/>
      <c r="VZ86" s="8"/>
      <c r="WA86" s="8"/>
      <c r="WB86" s="8"/>
      <c r="WC86" s="8"/>
      <c r="WD86" s="8"/>
      <c r="WE86" s="8"/>
      <c r="WF86" s="8"/>
      <c r="WG86" s="8"/>
      <c r="WH86" s="8"/>
      <c r="WI86" s="8"/>
      <c r="WJ86" s="8"/>
      <c r="WK86" s="8"/>
      <c r="WL86" s="8"/>
      <c r="WM86"/>
      <c r="WN86" s="8"/>
      <c r="WO86" s="8"/>
      <c r="WP86" s="8"/>
      <c r="WQ86" s="8"/>
      <c r="WR86" s="8"/>
      <c r="WS86" s="8"/>
      <c r="WT86" s="8"/>
      <c r="WU86" s="8"/>
      <c r="WV86" s="8"/>
      <c r="WW86" s="8"/>
      <c r="WX86" s="8"/>
      <c r="WY86" s="8"/>
      <c r="WZ86" s="8"/>
      <c r="XA86" s="8"/>
      <c r="XB86" s="8"/>
      <c r="XC86" s="8"/>
      <c r="XD86" s="8"/>
      <c r="XE86" s="8"/>
      <c r="XF86" s="8"/>
      <c r="XG86" s="8"/>
      <c r="XH86" s="8"/>
      <c r="XI86" s="8"/>
      <c r="XJ86" s="8"/>
      <c r="XK86" s="8"/>
      <c r="XL86" s="8"/>
      <c r="XM86" s="8"/>
      <c r="XN86" s="8"/>
      <c r="XO86" s="8"/>
      <c r="XP86" s="8"/>
      <c r="XQ86" s="8"/>
      <c r="XR86" s="8"/>
      <c r="XS86" s="8"/>
      <c r="XT86" s="8"/>
      <c r="XU86" s="8"/>
      <c r="XV86" s="8"/>
      <c r="XW86" s="8"/>
      <c r="XX86" s="8"/>
      <c r="XY86" s="8"/>
      <c r="XZ86" s="8"/>
      <c r="YA86" s="8"/>
      <c r="YB86" s="8"/>
      <c r="YC86" s="8"/>
      <c r="YD86" s="8"/>
      <c r="YE86" s="8"/>
      <c r="YF86" s="8"/>
      <c r="YG86" s="8"/>
      <c r="YH86" s="8"/>
      <c r="YI86" s="8"/>
      <c r="YJ86" s="8"/>
      <c r="YK86" s="8"/>
      <c r="YL86" s="8"/>
      <c r="YM86" s="8"/>
      <c r="YN86" s="8"/>
      <c r="YO86" s="8"/>
      <c r="YP86" s="8"/>
      <c r="YQ86" s="8"/>
      <c r="YR86" s="8"/>
      <c r="YS86" s="8"/>
      <c r="YT86" s="8"/>
      <c r="YU86" s="8"/>
      <c r="YV86"/>
      <c r="YW86" s="8"/>
      <c r="YX86" s="8"/>
      <c r="YY86" s="8"/>
      <c r="YZ86" s="8"/>
      <c r="ZA86" s="8"/>
      <c r="ZB86" s="8"/>
      <c r="ZC86" s="8"/>
      <c r="ZD86" s="8"/>
      <c r="ZE86" s="8"/>
      <c r="ZF86" s="8"/>
      <c r="ZG86" s="8"/>
      <c r="ZH86" s="8"/>
      <c r="ZI86" s="8"/>
      <c r="ZJ86" s="8"/>
      <c r="ZK86" s="8"/>
      <c r="ZL86" s="8"/>
      <c r="ZM86" s="8"/>
      <c r="ZN86" s="8"/>
      <c r="ZO86" s="8"/>
      <c r="ZP86" s="8"/>
      <c r="ZQ86" s="8"/>
      <c r="ZR86" s="8"/>
      <c r="ZS86" s="8"/>
      <c r="ZT86" s="8"/>
      <c r="ZU86" s="8"/>
      <c r="ZV86" s="8"/>
      <c r="ZW86" s="8"/>
      <c r="ZX86" s="8"/>
      <c r="ZY86" s="8"/>
      <c r="ZZ86" s="8"/>
      <c r="AAA86" s="8"/>
      <c r="AAB86" s="8"/>
      <c r="AAC86" s="8"/>
      <c r="AAD86" s="8"/>
      <c r="AAE86" s="8"/>
      <c r="AAF86" s="8"/>
      <c r="AAG86" s="8"/>
      <c r="AAH86" s="8"/>
      <c r="AAI86" s="8"/>
      <c r="AAJ86" s="8"/>
      <c r="AAK86" s="8"/>
      <c r="AAL86" s="8"/>
      <c r="AAM86" s="8"/>
      <c r="AAN86" s="8"/>
      <c r="AAO86" s="8"/>
      <c r="AAP86" s="8"/>
      <c r="AAQ86" s="8"/>
      <c r="AAR86" s="8"/>
      <c r="AAS86" s="8"/>
      <c r="AAT86" s="8"/>
      <c r="AAU86" s="8"/>
      <c r="AAV86" s="8"/>
      <c r="AAW86" s="8"/>
      <c r="AAX86" s="8"/>
      <c r="AAY86" s="8"/>
      <c r="AAZ86" s="8"/>
      <c r="ABA86" s="8"/>
      <c r="ABB86" s="8"/>
      <c r="ABC86" s="8"/>
      <c r="ABD86" s="8"/>
      <c r="ABE86"/>
      <c r="ABF86" s="8"/>
      <c r="ABG86" s="8"/>
      <c r="ABH86" s="8"/>
      <c r="ABI86" s="8"/>
      <c r="ABJ86" s="8"/>
      <c r="ABK86" s="8"/>
      <c r="ABL86" s="8"/>
      <c r="ABM86" s="8"/>
      <c r="ABN86" s="8"/>
      <c r="ABO86" s="8"/>
      <c r="ABP86" s="8"/>
      <c r="ABQ86" s="8"/>
      <c r="ABR86" s="8"/>
      <c r="ABS86" s="8"/>
      <c r="ABT86" s="8"/>
      <c r="ABU86" s="8"/>
      <c r="ABV86" s="8"/>
      <c r="ABW86" s="8"/>
      <c r="ABX86" s="8"/>
      <c r="ABY86" s="8"/>
      <c r="ABZ86" s="8"/>
      <c r="ACA86" s="8"/>
      <c r="ACB86" s="8"/>
      <c r="ACC86" s="8"/>
      <c r="ACD86" s="8"/>
      <c r="ACE86" s="8"/>
      <c r="ACF86" s="8"/>
      <c r="ACG86" s="8"/>
      <c r="ACH86" s="8"/>
      <c r="ACI86" s="8"/>
      <c r="ACJ86" s="8"/>
      <c r="ACK86" s="8"/>
      <c r="ACL86" s="8"/>
      <c r="ACM86" s="8"/>
      <c r="ACN86" s="8"/>
      <c r="ACO86" s="8"/>
      <c r="ACP86" s="8"/>
      <c r="ACQ86" s="8"/>
      <c r="ACR86" s="8"/>
      <c r="ACS86" s="8"/>
      <c r="ACT86" s="8"/>
      <c r="ACU86" s="8"/>
      <c r="ACV86" s="8"/>
      <c r="ACW86" s="8"/>
      <c r="ACX86" s="8"/>
      <c r="ACY86" s="8"/>
      <c r="ACZ86" s="8"/>
      <c r="ADA86" s="8"/>
      <c r="ADB86" s="8"/>
      <c r="ADC86" s="8"/>
      <c r="ADD86" s="8"/>
      <c r="ADE86" s="8"/>
      <c r="ADF86" s="8"/>
      <c r="ADG86" s="8"/>
      <c r="ADH86" s="8"/>
      <c r="ADI86" s="8"/>
      <c r="ADJ86" s="8"/>
      <c r="ADK86" s="8"/>
      <c r="ADL86" s="8"/>
      <c r="ADM86" s="8"/>
      <c r="ADN86"/>
      <c r="ADO86" s="8"/>
      <c r="ADP86" s="8"/>
      <c r="ADQ86" s="8"/>
      <c r="ADR86" s="8"/>
      <c r="ADS86" s="8"/>
      <c r="ADT86" s="8"/>
      <c r="ADU86" s="8"/>
      <c r="ADV86" s="8"/>
      <c r="ADW86" s="8"/>
      <c r="ADX86" s="8"/>
      <c r="ADY86" s="8"/>
      <c r="ADZ86" s="8"/>
      <c r="AEA86" s="8"/>
      <c r="AEB86" s="8"/>
      <c r="AEC86" s="8"/>
      <c r="AED86" s="8"/>
      <c r="AEE86" s="8"/>
      <c r="AEF86" s="8"/>
      <c r="AEG86" s="8"/>
      <c r="AEH86" s="8"/>
      <c r="AEI86" s="8"/>
      <c r="AEJ86" s="8"/>
      <c r="AEK86" s="8"/>
      <c r="AEL86" s="8"/>
      <c r="AEM86" s="8"/>
      <c r="AEN86" s="8"/>
      <c r="AEO86" s="8"/>
      <c r="AEP86" s="8"/>
      <c r="AEQ86" s="8"/>
      <c r="AER86" s="8"/>
      <c r="AES86" s="8"/>
      <c r="AET86" s="8"/>
      <c r="AEU86" s="8"/>
      <c r="AEV86" s="8"/>
      <c r="AEW86" s="8"/>
      <c r="AEX86" s="8"/>
      <c r="AEY86" s="8"/>
      <c r="AEZ86" s="8"/>
      <c r="AFA86" s="8"/>
      <c r="AFB86" s="8"/>
      <c r="AFC86" s="8"/>
      <c r="AFD86" s="8"/>
      <c r="AFE86" s="8"/>
      <c r="AFF86" s="8"/>
      <c r="AFG86" s="8"/>
      <c r="AFH86" s="8"/>
      <c r="AFI86" s="8"/>
      <c r="AFJ86" s="8"/>
      <c r="AFK86" s="8"/>
      <c r="AFL86" s="8"/>
      <c r="AFM86" s="8"/>
      <c r="AFN86" s="8"/>
      <c r="AFO86" s="8"/>
      <c r="AFP86" s="8"/>
      <c r="AFQ86" s="8"/>
      <c r="AFR86" s="8"/>
      <c r="AFS86" s="8"/>
      <c r="AFT86" s="8"/>
      <c r="AFU86" s="8"/>
      <c r="AFV86" s="8"/>
      <c r="AFW86"/>
      <c r="AFX86" s="8"/>
      <c r="AFY86" s="8"/>
      <c r="AFZ86" s="8"/>
      <c r="AGA86" s="8"/>
      <c r="AGB86" s="8"/>
      <c r="AGC86" s="8"/>
      <c r="AGD86" s="8"/>
      <c r="AGE86" s="8"/>
      <c r="AGF86" s="8"/>
      <c r="AGG86" s="8"/>
      <c r="AGH86" s="8"/>
      <c r="AGI86" s="8"/>
      <c r="AGJ86" s="8"/>
      <c r="AGK86" s="8"/>
      <c r="AGL86" s="8"/>
      <c r="AGM86" s="8"/>
      <c r="AGN86" s="8"/>
      <c r="AGO86" s="8"/>
      <c r="AGP86" s="8"/>
      <c r="AGQ86" s="8"/>
      <c r="AGR86" s="8"/>
      <c r="AGS86" s="8"/>
      <c r="AGT86" s="8"/>
      <c r="AGU86" s="8"/>
      <c r="AGV86" s="8"/>
      <c r="AGW86" s="8"/>
      <c r="AGX86" s="8"/>
      <c r="AGY86" s="8"/>
      <c r="AGZ86" s="8"/>
      <c r="AHA86" s="8"/>
      <c r="AHB86" s="8"/>
      <c r="AHC86" s="8"/>
      <c r="AHD86" s="8"/>
      <c r="AHE86" s="8"/>
      <c r="AHF86" s="8"/>
      <c r="AHG86" s="8"/>
      <c r="AHH86" s="8"/>
      <c r="AHI86" s="8"/>
      <c r="AHJ86" s="8"/>
      <c r="AHK86" s="8"/>
      <c r="AHL86" s="8"/>
      <c r="AHM86" s="8"/>
      <c r="AHN86" s="8"/>
      <c r="AHO86" s="8"/>
      <c r="AHP86" s="8"/>
      <c r="AHQ86" s="8"/>
      <c r="AHR86" s="8"/>
      <c r="AHS86" s="8"/>
      <c r="AHT86" s="8"/>
      <c r="AHU86" s="8"/>
      <c r="AHV86" s="8"/>
      <c r="AHW86" s="8"/>
      <c r="AHX86" s="8"/>
      <c r="AHY86" s="8"/>
      <c r="AHZ86" s="8"/>
      <c r="AIA86" s="8"/>
      <c r="AIB86" s="8"/>
      <c r="AIC86" s="8"/>
      <c r="AID86" s="8"/>
      <c r="AIE86" s="8"/>
      <c r="AIF86"/>
      <c r="AIG86" s="8"/>
      <c r="AIH86" s="8"/>
      <c r="AII86" s="8"/>
      <c r="AIJ86" s="8"/>
      <c r="AIK86" s="8"/>
      <c r="AIL86" s="8"/>
      <c r="AIM86" s="8"/>
      <c r="AIN86" s="8"/>
      <c r="AIO86" s="8"/>
      <c r="AIP86" s="8"/>
      <c r="AIQ86" s="8"/>
      <c r="AIR86" s="8"/>
      <c r="AIS86" s="8"/>
      <c r="AIT86" s="8"/>
      <c r="AIU86" s="8"/>
      <c r="AIV86" s="8"/>
      <c r="AIW86" s="8"/>
      <c r="AIX86" s="8"/>
      <c r="AIY86" s="8"/>
      <c r="AIZ86" s="8"/>
      <c r="AJA86" s="8"/>
      <c r="AJB86" s="8"/>
      <c r="AJC86" s="8"/>
      <c r="AJD86" s="8"/>
      <c r="AJE86" s="8"/>
      <c r="AJF86" s="8"/>
      <c r="AJG86" s="8"/>
      <c r="AJH86" s="8"/>
      <c r="AJI86" s="8"/>
      <c r="AJJ86" s="8"/>
      <c r="AJK86" s="8"/>
      <c r="AJL86" s="8"/>
      <c r="AJM86" s="8"/>
      <c r="AJN86" s="8"/>
      <c r="AJO86" s="8"/>
      <c r="AJP86" s="8"/>
      <c r="AJQ86" s="8"/>
      <c r="AJR86" s="8"/>
      <c r="AJS86" s="8"/>
      <c r="AJT86" s="8"/>
      <c r="AJU86" s="8"/>
      <c r="AJV86" s="8"/>
      <c r="AJW86" s="8"/>
      <c r="AJX86" s="8"/>
      <c r="AJY86" s="8"/>
      <c r="AJZ86" s="8"/>
      <c r="AKA86" s="8"/>
      <c r="AKB86" s="8"/>
      <c r="AKC86" s="8"/>
      <c r="AKD86" s="8"/>
      <c r="AKE86" s="8"/>
      <c r="AKF86" s="8"/>
      <c r="AKG86" s="8"/>
      <c r="AKH86" s="8"/>
      <c r="AKI86" s="8"/>
      <c r="AKJ86" s="8"/>
      <c r="AKK86" s="8"/>
      <c r="AKL86" s="8"/>
      <c r="AKM86" s="8"/>
      <c r="AKN86" s="8"/>
      <c r="AKO86"/>
      <c r="AKP86" s="8"/>
      <c r="AKQ86" s="8"/>
      <c r="AKR86" s="8"/>
      <c r="AKS86" s="8"/>
      <c r="AKT86" s="8"/>
      <c r="AKU86" s="8"/>
      <c r="AKV86" s="8"/>
      <c r="AKW86" s="8"/>
      <c r="AKX86" s="8"/>
      <c r="AKY86" s="8"/>
      <c r="AKZ86" s="8"/>
      <c r="ALA86" s="8"/>
      <c r="ALB86" s="8"/>
      <c r="ALC86" s="8"/>
      <c r="ALD86" s="8"/>
      <c r="ALE86" s="8"/>
      <c r="ALF86" s="8"/>
      <c r="ALG86" s="8"/>
      <c r="ALH86" s="8"/>
      <c r="ALI86" s="8"/>
      <c r="ALJ86" s="8"/>
      <c r="ALK86" s="8"/>
      <c r="ALL86" s="8"/>
      <c r="ALM86" s="8"/>
      <c r="ALN86" s="8"/>
      <c r="ALO86" s="8"/>
      <c r="ALP86" s="8"/>
      <c r="ALQ86" s="8"/>
      <c r="ALR86" s="8"/>
      <c r="ALS86" s="8"/>
      <c r="ALT86" s="8"/>
      <c r="ALU86" s="8"/>
      <c r="ALV86" s="8"/>
      <c r="ALW86" s="8"/>
      <c r="ALX86" s="8"/>
      <c r="ALY86" s="8"/>
      <c r="ALZ86" s="8"/>
      <c r="AMA86" s="8"/>
      <c r="AMB86" s="8"/>
      <c r="AMC86" s="8"/>
      <c r="AMD86" s="8"/>
      <c r="AME86" s="8"/>
      <c r="AMF86" s="8"/>
      <c r="AMG86" s="8"/>
      <c r="AMH86" s="8"/>
      <c r="AMI86" s="8"/>
      <c r="AMJ86" s="8"/>
      <c r="AMK86" s="8"/>
      <c r="AML86" s="8"/>
      <c r="AMM86" s="8"/>
      <c r="AMN86" s="8"/>
      <c r="AMO86" s="8"/>
      <c r="AMP86" s="8"/>
      <c r="AMQ86" s="8"/>
      <c r="AMR86" s="8"/>
      <c r="AMS86" s="8"/>
      <c r="AMT86" s="8"/>
      <c r="AMU86" s="8"/>
      <c r="AMV86" s="8"/>
      <c r="AMW86" s="8"/>
      <c r="AMX86"/>
      <c r="AMY86" s="8"/>
      <c r="AMZ86" s="8"/>
      <c r="ANA86" s="8"/>
      <c r="ANB86" s="8"/>
      <c r="ANC86" s="8"/>
      <c r="AND86" s="8"/>
      <c r="ANE86" s="8"/>
      <c r="ANF86" s="8"/>
      <c r="ANG86" s="8"/>
      <c r="ANH86" s="8"/>
      <c r="ANI86" s="8"/>
      <c r="ANJ86" s="8"/>
      <c r="ANK86" s="8"/>
      <c r="ANL86" s="8"/>
      <c r="ANM86" s="8"/>
      <c r="ANN86" s="8"/>
      <c r="ANO86" s="8"/>
      <c r="ANP86" s="8"/>
      <c r="ANQ86" s="8"/>
      <c r="ANR86" s="8"/>
      <c r="ANS86" s="8"/>
      <c r="ANT86" s="8"/>
      <c r="ANU86" s="8"/>
      <c r="ANV86" s="8"/>
      <c r="ANW86" s="8"/>
      <c r="ANX86" s="8"/>
      <c r="ANY86" s="8"/>
      <c r="ANZ86" s="8"/>
      <c r="AOA86" s="8"/>
      <c r="AOB86" s="8"/>
      <c r="AOC86" s="8"/>
      <c r="AOD86" s="8"/>
      <c r="AOE86" s="8"/>
      <c r="AOF86" s="8"/>
      <c r="AOG86" s="8"/>
      <c r="AOH86" s="8"/>
      <c r="AOI86" s="8"/>
      <c r="AOJ86" s="8"/>
      <c r="AOK86" s="8"/>
      <c r="AOL86" s="8"/>
      <c r="AOM86" s="8"/>
      <c r="AON86" s="8"/>
      <c r="AOO86" s="8"/>
      <c r="AOP86" s="8"/>
      <c r="AOQ86" s="8"/>
      <c r="AOR86" s="8"/>
      <c r="AOS86" s="8"/>
      <c r="AOT86" s="8"/>
      <c r="AOU86" s="8"/>
      <c r="AOV86" s="8"/>
      <c r="AOW86" s="8"/>
      <c r="AOX86" s="8"/>
      <c r="AOY86" s="8"/>
      <c r="AOZ86" s="8"/>
      <c r="APA86" s="8"/>
      <c r="APB86" s="8"/>
      <c r="APC86" s="8"/>
      <c r="APD86" s="8"/>
      <c r="APE86" s="8"/>
      <c r="APF86" s="8"/>
      <c r="APG86"/>
      <c r="APH86" s="8"/>
      <c r="API86" s="8"/>
      <c r="APJ86" s="8"/>
      <c r="APK86" s="8"/>
      <c r="APL86" s="8"/>
      <c r="APM86" s="8"/>
      <c r="APN86" s="8"/>
      <c r="APO86" s="8"/>
      <c r="APP86" s="8"/>
      <c r="APQ86" s="8"/>
      <c r="APR86" s="8"/>
      <c r="APS86" s="8"/>
      <c r="APT86" s="8"/>
      <c r="APU86" s="8"/>
      <c r="APV86" s="8"/>
      <c r="APW86" s="8"/>
      <c r="APX86" s="8"/>
      <c r="APY86" s="8"/>
      <c r="APZ86" s="8"/>
      <c r="AQA86" s="8"/>
      <c r="AQB86" s="8"/>
      <c r="AQC86" s="8"/>
      <c r="AQD86" s="8"/>
      <c r="AQE86" s="8"/>
      <c r="AQF86" s="8"/>
      <c r="AQG86" s="8"/>
      <c r="AQH86" s="8"/>
      <c r="AQI86" s="8"/>
      <c r="AQJ86" s="8"/>
      <c r="AQK86" s="8"/>
      <c r="AQL86" s="8"/>
      <c r="AQM86" s="8"/>
      <c r="AQN86" s="8"/>
      <c r="AQO86" s="8"/>
      <c r="AQP86" s="8"/>
      <c r="AQQ86" s="8"/>
      <c r="AQR86" s="8"/>
      <c r="AQS86" s="8"/>
      <c r="AQT86" s="8"/>
      <c r="AQU86" s="8"/>
      <c r="AQV86" s="8"/>
      <c r="AQW86" s="8"/>
      <c r="AQX86" s="8"/>
      <c r="AQY86" s="8"/>
      <c r="AQZ86" s="8"/>
      <c r="ARA86" s="8"/>
      <c r="ARB86" s="8"/>
      <c r="ARC86" s="8"/>
      <c r="ARD86" s="8"/>
      <c r="ARE86" s="8"/>
      <c r="ARF86" s="8"/>
      <c r="ARG86" s="8"/>
      <c r="ARH86" s="8"/>
      <c r="ARI86" s="8"/>
      <c r="ARJ86" s="8"/>
      <c r="ARK86" s="8"/>
      <c r="ARL86" s="8"/>
      <c r="ARM86" s="8"/>
      <c r="ARN86" s="8"/>
      <c r="ARO86" s="8"/>
      <c r="ARP86"/>
      <c r="ARQ86" s="8"/>
      <c r="ARR86" s="8"/>
      <c r="ARS86" s="8"/>
      <c r="ART86" s="8"/>
      <c r="ARU86" s="8"/>
      <c r="ARV86" s="8"/>
      <c r="ARW86" s="8"/>
      <c r="ARX86" s="8"/>
      <c r="ARY86" s="8"/>
      <c r="ARZ86" s="8"/>
      <c r="ASA86" s="8"/>
      <c r="ASB86" s="8"/>
      <c r="ASC86" s="8"/>
      <c r="ASD86" s="8"/>
      <c r="ASE86" s="8"/>
      <c r="ASF86" s="8"/>
      <c r="ASG86" s="8"/>
      <c r="ASH86" s="8"/>
      <c r="ASI86" s="8"/>
      <c r="ASJ86" s="8"/>
      <c r="ASK86" s="8"/>
      <c r="ASL86" s="8"/>
      <c r="ASM86" s="8"/>
      <c r="ASN86" s="8"/>
      <c r="ASO86" s="8"/>
      <c r="ASP86" s="8"/>
      <c r="ASQ86" s="8"/>
      <c r="ASR86" s="8"/>
      <c r="ASS86" s="8"/>
      <c r="AST86" s="8"/>
      <c r="ASU86" s="8"/>
      <c r="ASV86" s="8"/>
      <c r="ASW86" s="8"/>
      <c r="ASX86" s="8"/>
      <c r="ASY86" s="8"/>
      <c r="ASZ86" s="8"/>
      <c r="ATA86" s="8"/>
      <c r="ATB86" s="8"/>
      <c r="ATC86" s="8"/>
      <c r="ATD86" s="8"/>
      <c r="ATE86" s="8"/>
      <c r="ATF86" s="8"/>
      <c r="ATG86" s="8"/>
      <c r="ATH86" s="8"/>
      <c r="ATI86" s="8"/>
      <c r="ATJ86" s="8"/>
      <c r="ATK86" s="8"/>
      <c r="ATL86" s="8"/>
      <c r="ATM86" s="8"/>
      <c r="ATN86" s="8"/>
      <c r="ATO86" s="8"/>
      <c r="ATP86" s="8"/>
      <c r="ATQ86" s="8"/>
      <c r="ATR86" s="8"/>
      <c r="ATS86" s="8"/>
      <c r="ATT86" s="8"/>
      <c r="ATU86" s="8"/>
      <c r="ATV86" s="8"/>
      <c r="ATW86" s="8"/>
      <c r="ATX86" s="8"/>
      <c r="ATY86"/>
      <c r="ATZ86" s="8"/>
      <c r="AUA86" s="8"/>
      <c r="AUB86" s="8"/>
      <c r="AUC86" s="8"/>
      <c r="AUD86" s="8"/>
      <c r="AUE86" s="8"/>
      <c r="AUF86" s="8"/>
      <c r="AUG86" s="8"/>
      <c r="AUH86" s="8"/>
      <c r="AUI86" s="8"/>
      <c r="AUJ86" s="8"/>
      <c r="AUK86" s="8"/>
      <c r="AUL86" s="8"/>
      <c r="AUM86" s="8"/>
      <c r="AUN86" s="8"/>
      <c r="AUO86" s="8"/>
      <c r="AUP86" s="8"/>
      <c r="AUQ86" s="8"/>
      <c r="AUR86" s="8"/>
      <c r="AUS86" s="8"/>
      <c r="AUT86" s="8"/>
      <c r="AUU86" s="8"/>
      <c r="AUV86" s="8"/>
      <c r="AUW86" s="8"/>
      <c r="AUX86" s="8"/>
      <c r="AUY86" s="8"/>
      <c r="AUZ86" s="8"/>
      <c r="AVA86" s="8"/>
      <c r="AVB86" s="8"/>
      <c r="AVC86" s="8"/>
      <c r="AVD86" s="8"/>
      <c r="AVE86" s="8"/>
      <c r="AVF86" s="8"/>
      <c r="AVG86" s="8"/>
      <c r="AVH86" s="8"/>
      <c r="AVI86" s="8"/>
      <c r="AVJ86" s="8"/>
      <c r="AVK86" s="8"/>
      <c r="AVL86" s="8"/>
      <c r="AVM86" s="8"/>
      <c r="AVN86" s="8"/>
      <c r="AVO86" s="8"/>
      <c r="AVP86" s="8"/>
      <c r="AVQ86" s="8"/>
      <c r="AVR86" s="8"/>
      <c r="AVS86" s="8"/>
      <c r="AVT86" s="8"/>
      <c r="AVU86" s="8"/>
      <c r="AVV86" s="8"/>
      <c r="AVW86" s="8"/>
      <c r="AVX86" s="8"/>
      <c r="AVY86" s="8"/>
      <c r="AVZ86" s="8"/>
      <c r="AWA86" s="8"/>
      <c r="AWB86" s="8"/>
      <c r="AWC86" s="8"/>
      <c r="AWD86" s="8"/>
      <c r="AWE86" s="8"/>
      <c r="AWF86" s="8"/>
      <c r="AWG86" s="8"/>
      <c r="AWH86"/>
      <c r="AWI86" s="8"/>
      <c r="AWJ86" s="8"/>
      <c r="AWK86" s="8"/>
      <c r="AWL86" s="8"/>
      <c r="AWM86" s="8"/>
      <c r="AWN86" s="8"/>
      <c r="AWO86" s="8"/>
      <c r="AWP86" s="8"/>
      <c r="AWQ86" s="8"/>
      <c r="AWR86" s="8"/>
      <c r="AWS86" s="8"/>
      <c r="AWT86" s="8"/>
      <c r="AWU86" s="8"/>
      <c r="AWV86" s="8"/>
      <c r="AWW86" s="8"/>
      <c r="AWX86" s="8"/>
      <c r="AWY86" s="8"/>
      <c r="AWZ86" s="8"/>
      <c r="AXA86" s="8"/>
      <c r="AXB86" s="8"/>
      <c r="AXC86" s="8"/>
      <c r="AXD86" s="8"/>
      <c r="AXE86" s="8"/>
      <c r="AXF86" s="8"/>
      <c r="AXG86" s="8"/>
      <c r="AXH86" s="8"/>
      <c r="AXI86" s="8"/>
      <c r="AXJ86" s="8"/>
      <c r="AXK86" s="8"/>
      <c r="AXL86" s="8"/>
      <c r="AXM86" s="8"/>
      <c r="AXN86" s="8"/>
      <c r="AXO86" s="8"/>
      <c r="AXP86" s="8"/>
      <c r="AXQ86" s="8"/>
      <c r="AXR86" s="8"/>
      <c r="AXS86" s="8"/>
      <c r="AXT86" s="8"/>
      <c r="AXU86" s="8"/>
      <c r="AXV86" s="8"/>
      <c r="AXW86" s="8"/>
      <c r="AXX86" s="8"/>
      <c r="AXY86" s="8"/>
      <c r="AXZ86" s="8"/>
      <c r="AYA86" s="8"/>
      <c r="AYB86" s="8"/>
      <c r="AYC86" s="8"/>
      <c r="AYD86" s="8"/>
      <c r="AYE86" s="8"/>
      <c r="AYF86" s="8"/>
      <c r="AYG86" s="8"/>
      <c r="AYH86" s="8"/>
      <c r="AYI86" s="8"/>
      <c r="AYJ86" s="8"/>
      <c r="AYK86" s="8"/>
      <c r="AYL86" s="8"/>
      <c r="AYM86" s="8"/>
      <c r="AYN86" s="8"/>
      <c r="AYO86" s="8"/>
      <c r="AYP86" s="8"/>
      <c r="AYQ86"/>
      <c r="AYR86" s="8"/>
      <c r="AYS86" s="8"/>
      <c r="AYT86" s="8"/>
      <c r="AYU86" s="8"/>
      <c r="AYV86" s="8"/>
      <c r="AYW86" s="8"/>
      <c r="AYX86" s="8"/>
      <c r="AYY86" s="8"/>
      <c r="AYZ86" s="8"/>
      <c r="AZA86" s="8"/>
      <c r="AZB86" s="8"/>
      <c r="AZC86" s="8"/>
      <c r="AZD86" s="8"/>
      <c r="AZE86" s="8"/>
      <c r="AZF86" s="8"/>
      <c r="AZG86" s="8"/>
      <c r="AZH86" s="8"/>
      <c r="AZI86" s="8"/>
      <c r="AZJ86" s="8"/>
      <c r="AZK86" s="8"/>
      <c r="AZL86" s="8"/>
      <c r="AZM86" s="8"/>
      <c r="AZN86" s="8"/>
      <c r="AZO86" s="8"/>
      <c r="AZP86" s="8"/>
      <c r="AZQ86" s="8"/>
      <c r="AZR86" s="8"/>
      <c r="AZS86" s="8"/>
      <c r="AZT86" s="8"/>
      <c r="AZU86" s="8"/>
      <c r="AZV86" s="8"/>
      <c r="AZW86" s="8"/>
      <c r="AZX86" s="8"/>
      <c r="AZY86" s="8"/>
      <c r="AZZ86" s="8"/>
      <c r="BAA86" s="8"/>
      <c r="BAB86" s="8"/>
      <c r="BAC86" s="8"/>
      <c r="BAD86" s="8"/>
      <c r="BAE86" s="8"/>
      <c r="BAF86" s="8"/>
      <c r="BAG86" s="8"/>
      <c r="BAH86" s="8"/>
      <c r="BAI86" s="8"/>
      <c r="BAJ86" s="8"/>
      <c r="BAK86" s="8"/>
      <c r="BAL86" s="8"/>
      <c r="BAM86" s="8"/>
      <c r="BAN86" s="8"/>
      <c r="BAO86" s="8"/>
      <c r="BAP86" s="8"/>
      <c r="BAQ86" s="8"/>
      <c r="BAR86" s="8"/>
      <c r="BAS86" s="8"/>
      <c r="BAT86" s="8"/>
      <c r="BAU86" s="8"/>
      <c r="BAV86" s="8"/>
      <c r="BAW86" s="8"/>
      <c r="BAX86" s="8"/>
      <c r="BAY86" s="8"/>
      <c r="BAZ86"/>
      <c r="BBA86" s="8"/>
      <c r="BBB86" s="8"/>
      <c r="BBC86" s="8"/>
      <c r="BBD86" s="8"/>
      <c r="BBE86" s="8"/>
      <c r="BBF86" s="8"/>
      <c r="BBG86" s="8"/>
      <c r="BBH86" s="8"/>
      <c r="BBI86" s="8"/>
      <c r="BBJ86" s="8"/>
      <c r="BBK86" s="8"/>
      <c r="BBL86" s="8"/>
      <c r="BBM86" s="8"/>
      <c r="BBN86" s="8"/>
      <c r="BBO86" s="8"/>
      <c r="BBP86" s="8"/>
      <c r="BBQ86" s="8"/>
      <c r="BBR86" s="8"/>
      <c r="BBS86" s="8"/>
      <c r="BBT86" s="8"/>
      <c r="BBU86" s="8"/>
      <c r="BBV86" s="8"/>
      <c r="BBW86" s="8"/>
      <c r="BBX86" s="8"/>
      <c r="BBY86" s="8"/>
      <c r="BBZ86" s="8"/>
      <c r="BCA86" s="8"/>
      <c r="BCB86" s="8"/>
      <c r="BCC86" s="8"/>
      <c r="BCD86" s="8"/>
      <c r="BCE86" s="8"/>
      <c r="BCF86" s="8"/>
      <c r="BCG86" s="8"/>
      <c r="BCH86" s="8"/>
      <c r="BCI86" s="8"/>
      <c r="BCJ86" s="8"/>
      <c r="BCK86" s="8"/>
      <c r="BCL86" s="8"/>
      <c r="BCM86" s="8"/>
      <c r="BCN86" s="8"/>
      <c r="BCO86" s="8"/>
      <c r="BCP86" s="8"/>
      <c r="BCQ86" s="8"/>
      <c r="BCR86" s="8"/>
      <c r="BCS86" s="8"/>
      <c r="BCT86" s="8"/>
      <c r="BCU86" s="8"/>
      <c r="BCV86" s="8"/>
      <c r="BCW86" s="8"/>
      <c r="BCX86" s="8"/>
      <c r="BCY86" s="8"/>
      <c r="BCZ86" s="8"/>
      <c r="BDA86" s="8"/>
      <c r="BDB86" s="8"/>
      <c r="BDC86" s="8"/>
      <c r="BDD86" s="8"/>
      <c r="BDE86" s="8"/>
      <c r="BDF86" s="8"/>
      <c r="BDG86" s="8"/>
      <c r="BDH86" s="8"/>
      <c r="BDI86"/>
      <c r="BDJ86" s="8"/>
      <c r="BDK86" s="8"/>
      <c r="BDL86" s="8"/>
      <c r="BDM86" s="8"/>
      <c r="BDN86" s="8"/>
      <c r="BDO86" s="8"/>
      <c r="BDP86" s="8"/>
      <c r="BDQ86" s="8"/>
      <c r="BDR86" s="8"/>
      <c r="BDS86" s="8"/>
      <c r="BDT86" s="8"/>
      <c r="BDU86" s="8"/>
      <c r="BDV86" s="8"/>
      <c r="BDW86" s="8"/>
      <c r="BDX86" s="8"/>
      <c r="BDY86" s="8"/>
      <c r="BDZ86" s="8"/>
      <c r="BEA86" s="8"/>
      <c r="BEB86" s="8"/>
      <c r="BEC86" s="8"/>
      <c r="BED86" s="8"/>
      <c r="BEE86" s="8"/>
      <c r="BEF86" s="8"/>
      <c r="BEG86" s="8"/>
      <c r="BEH86" s="8"/>
      <c r="BEI86" s="8"/>
      <c r="BEJ86" s="8"/>
      <c r="BEK86" s="8"/>
      <c r="BEL86" s="8"/>
      <c r="BEM86" s="8"/>
      <c r="BEN86" s="8"/>
      <c r="BEO86" s="8"/>
      <c r="BEP86" s="8"/>
      <c r="BEQ86" s="8"/>
      <c r="BER86" s="8"/>
      <c r="BES86" s="8"/>
      <c r="BET86" s="8"/>
      <c r="BEU86" s="8"/>
      <c r="BEV86" s="8"/>
      <c r="BEW86" s="8"/>
      <c r="BEX86" s="8"/>
      <c r="BEY86" s="8"/>
      <c r="BEZ86" s="8"/>
      <c r="BFA86" s="8"/>
      <c r="BFB86" s="8"/>
      <c r="BFC86" s="8"/>
      <c r="BFD86" s="8"/>
      <c r="BFE86" s="8"/>
      <c r="BFF86" s="8"/>
      <c r="BFG86" s="8"/>
      <c r="BFH86" s="8"/>
      <c r="BFI86" s="8"/>
      <c r="BFJ86" s="8"/>
      <c r="BFK86" s="8"/>
      <c r="BFL86" s="8"/>
      <c r="BFM86" s="8"/>
      <c r="BFN86" s="8"/>
      <c r="BFO86" s="8"/>
      <c r="BFP86" s="8"/>
      <c r="BFQ86" s="8"/>
      <c r="BFR86"/>
      <c r="BFS86" s="8"/>
      <c r="BFT86" s="8"/>
      <c r="BFU86" s="8"/>
      <c r="BFV86" s="8"/>
      <c r="BFW86" s="8"/>
      <c r="BFX86" s="8"/>
      <c r="BFY86" s="8"/>
      <c r="BFZ86" s="8"/>
      <c r="BGA86" s="8"/>
      <c r="BGB86" s="8"/>
      <c r="BGC86" s="8"/>
      <c r="BGD86" s="8"/>
      <c r="BGE86" s="8"/>
      <c r="BGF86" s="8"/>
      <c r="BGG86" s="8"/>
      <c r="BGH86" s="8"/>
      <c r="BGI86" s="8"/>
      <c r="BGJ86" s="8"/>
      <c r="BGK86" s="8"/>
      <c r="BGL86" s="8"/>
      <c r="BGM86" s="8"/>
      <c r="BGN86" s="8"/>
      <c r="BGO86" s="8"/>
      <c r="BGP86" s="8"/>
      <c r="BGQ86" s="8"/>
      <c r="BGR86" s="8"/>
      <c r="BGS86" s="8"/>
      <c r="BGT86" s="8"/>
      <c r="BGU86" s="8"/>
      <c r="BGV86" s="8"/>
      <c r="BGW86" s="8"/>
      <c r="BGX86" s="8"/>
      <c r="BGY86" s="8"/>
      <c r="BGZ86" s="8"/>
      <c r="BHA86" s="8"/>
      <c r="BHB86" s="8"/>
      <c r="BHC86" s="8"/>
      <c r="BHD86" s="8"/>
      <c r="BHE86" s="8"/>
      <c r="BHF86" s="8"/>
      <c r="BHG86" s="8"/>
      <c r="BHH86" s="8"/>
      <c r="BHI86" s="8"/>
      <c r="BHJ86" s="8"/>
      <c r="BHK86" s="8"/>
      <c r="BHL86" s="8"/>
      <c r="BHM86" s="8"/>
      <c r="BHN86" s="8"/>
      <c r="BHO86" s="8"/>
      <c r="BHP86" s="8"/>
      <c r="BHQ86" s="8"/>
      <c r="BHR86" s="8"/>
      <c r="BHS86" s="8"/>
      <c r="BHT86" s="8"/>
      <c r="BHU86" s="8"/>
      <c r="BHV86" s="8"/>
      <c r="BHW86" s="8"/>
      <c r="BHX86" s="8"/>
      <c r="BHY86" s="8"/>
      <c r="BHZ86" s="8"/>
      <c r="BIA86"/>
      <c r="BIB86" s="8"/>
      <c r="BIC86" s="8"/>
      <c r="BID86" s="8"/>
      <c r="BIE86" s="8"/>
      <c r="BIF86" s="8"/>
      <c r="BIG86" s="8"/>
      <c r="BIH86" s="8"/>
      <c r="BII86" s="8"/>
      <c r="BIJ86" s="8"/>
      <c r="BIK86" s="8"/>
      <c r="BIL86" s="8"/>
      <c r="BIM86" s="8"/>
      <c r="BIN86" s="8"/>
      <c r="BIO86" s="8"/>
      <c r="BIP86" s="8"/>
      <c r="BIQ86" s="8"/>
      <c r="BIR86" s="8"/>
      <c r="BIS86" s="8"/>
      <c r="BIT86" s="8"/>
      <c r="BIU86" s="8"/>
      <c r="BIV86" s="8"/>
      <c r="BIW86" s="8"/>
      <c r="BIX86" s="8"/>
      <c r="BIY86" s="8"/>
      <c r="BIZ86" s="8"/>
      <c r="BJA86" s="8"/>
      <c r="BJB86" s="8"/>
      <c r="BJC86" s="8"/>
      <c r="BJD86" s="8"/>
      <c r="BJE86" s="8"/>
      <c r="BJF86" s="8"/>
      <c r="BJG86" s="8"/>
      <c r="BJH86" s="8"/>
      <c r="BJI86" s="8"/>
      <c r="BJJ86" s="8"/>
      <c r="BJK86" s="8"/>
      <c r="BJL86" s="8"/>
      <c r="BJM86" s="8"/>
      <c r="BJN86" s="8"/>
      <c r="BJO86" s="8"/>
      <c r="BJP86" s="8"/>
      <c r="BJQ86" s="8"/>
      <c r="BJR86" s="8"/>
      <c r="BJS86" s="8"/>
      <c r="BJT86" s="8"/>
      <c r="BJU86" s="8"/>
      <c r="BJV86" s="8"/>
      <c r="BJW86" s="8"/>
      <c r="BJX86" s="8"/>
      <c r="BJY86" s="8"/>
      <c r="BJZ86" s="8"/>
      <c r="BKA86" s="8"/>
      <c r="BKB86" s="8"/>
      <c r="BKC86" s="8"/>
      <c r="BKD86" s="8"/>
      <c r="BKE86" s="8"/>
      <c r="BKF86" s="8"/>
      <c r="BKG86" s="8"/>
      <c r="BKH86" s="8"/>
      <c r="BKI86" s="8"/>
      <c r="BKJ86"/>
      <c r="BKK86" s="8"/>
      <c r="BKL86" s="8"/>
      <c r="BKM86" s="8"/>
      <c r="BKN86" s="8"/>
      <c r="BKO86" s="8"/>
      <c r="BKP86" s="8"/>
      <c r="BKQ86" s="8"/>
      <c r="BKR86" s="8"/>
      <c r="BKS86" s="8"/>
      <c r="BKT86" s="8"/>
      <c r="BKU86" s="8"/>
      <c r="BKV86" s="8"/>
      <c r="BKW86" s="8"/>
      <c r="BKX86" s="8"/>
      <c r="BKY86" s="8"/>
      <c r="BKZ86" s="8"/>
      <c r="BLA86" s="8"/>
      <c r="BLB86" s="8"/>
      <c r="BLC86" s="8"/>
      <c r="BLD86" s="8"/>
      <c r="BLE86" s="8"/>
      <c r="BLF86" s="8"/>
      <c r="BLG86" s="8"/>
      <c r="BLH86" s="8"/>
      <c r="BLI86" s="8"/>
      <c r="BLJ86" s="8"/>
      <c r="BLK86" s="8"/>
      <c r="BLL86" s="8"/>
      <c r="BLM86" s="8"/>
      <c r="BLN86" s="8"/>
      <c r="BLO86" s="8"/>
      <c r="BLP86" s="8"/>
      <c r="BLQ86" s="8"/>
      <c r="BLR86" s="8"/>
      <c r="BLS86" s="8"/>
      <c r="BLT86" s="8"/>
      <c r="BLU86" s="8"/>
      <c r="BLV86" s="8"/>
      <c r="BLW86" s="8"/>
      <c r="BLX86" s="8"/>
      <c r="BLY86" s="8"/>
      <c r="BLZ86" s="8"/>
      <c r="BMA86" s="8"/>
      <c r="BMB86" s="8"/>
      <c r="BMC86" s="8"/>
      <c r="BMD86" s="8"/>
      <c r="BME86" s="8"/>
      <c r="BMF86" s="8"/>
      <c r="BMG86" s="8"/>
      <c r="BMH86" s="8"/>
      <c r="BMI86" s="8"/>
      <c r="BMJ86" s="8"/>
      <c r="BMK86" s="8"/>
      <c r="BML86" s="8"/>
      <c r="BMM86" s="8"/>
      <c r="BMN86" s="8"/>
      <c r="BMO86" s="8"/>
      <c r="BMP86" s="8"/>
      <c r="BMQ86" s="8"/>
      <c r="BMR86" s="8"/>
      <c r="BMS86"/>
      <c r="BMT86" s="8"/>
      <c r="BMU86" s="8"/>
      <c r="BMV86" s="8"/>
      <c r="BMW86" s="8"/>
      <c r="BMX86" s="8"/>
      <c r="BMY86" s="8"/>
      <c r="BMZ86" s="8"/>
      <c r="BNA86" s="8"/>
      <c r="BNB86" s="8"/>
      <c r="BNC86" s="8"/>
      <c r="BND86" s="8"/>
      <c r="BNE86" s="8"/>
      <c r="BNF86" s="8"/>
      <c r="BNG86" s="8"/>
      <c r="BNH86" s="8"/>
      <c r="BNI86" s="8"/>
      <c r="BNJ86" s="8"/>
      <c r="BNK86" s="8"/>
      <c r="BNL86" s="8"/>
      <c r="BNM86" s="8"/>
      <c r="BNN86" s="8"/>
      <c r="BNO86" s="8"/>
      <c r="BNP86" s="8"/>
      <c r="BNQ86" s="8"/>
      <c r="BNR86" s="8"/>
      <c r="BNS86" s="8"/>
      <c r="BNT86" s="8"/>
      <c r="BNU86" s="8"/>
      <c r="BNV86" s="8"/>
      <c r="BNW86" s="8"/>
      <c r="BNX86" s="8"/>
      <c r="BNY86" s="8"/>
      <c r="BNZ86" s="8"/>
      <c r="BOA86" s="8"/>
      <c r="BOB86" s="8"/>
      <c r="BOC86" s="8"/>
      <c r="BOD86" s="8"/>
      <c r="BOE86" s="8"/>
      <c r="BOF86" s="8"/>
      <c r="BOG86" s="8"/>
      <c r="BOH86" s="8"/>
      <c r="BOI86" s="8"/>
      <c r="BOJ86" s="8"/>
      <c r="BOK86" s="8"/>
      <c r="BOL86" s="8"/>
      <c r="BOM86" s="8"/>
      <c r="BON86" s="8"/>
      <c r="BOO86" s="8"/>
      <c r="BOP86" s="8"/>
      <c r="BOQ86" s="8"/>
      <c r="BOR86" s="8"/>
      <c r="BOS86" s="8"/>
      <c r="BOT86" s="8"/>
      <c r="BOU86" s="8"/>
      <c r="BOV86" s="8"/>
      <c r="BOW86" s="8"/>
      <c r="BOX86" s="8"/>
      <c r="BOY86" s="8"/>
      <c r="BOZ86" s="8"/>
      <c r="BPA86" s="8"/>
      <c r="BPB86"/>
      <c r="BPC86" s="8"/>
      <c r="BPD86" s="8"/>
      <c r="BPE86" s="8"/>
      <c r="BPF86" s="8"/>
      <c r="BPG86" s="8"/>
      <c r="BPH86" s="8"/>
      <c r="BPI86" s="8"/>
      <c r="BPJ86" s="8"/>
      <c r="BPK86" s="8"/>
      <c r="BPL86" s="8"/>
      <c r="BPM86" s="8"/>
      <c r="BPN86" s="8"/>
      <c r="BPO86" s="8"/>
      <c r="BPP86" s="8"/>
      <c r="BPQ86" s="8"/>
      <c r="BPR86" s="8"/>
      <c r="BPS86" s="8"/>
      <c r="BPT86" s="8"/>
      <c r="BPU86" s="8"/>
      <c r="BPV86" s="8"/>
      <c r="BPW86" s="8"/>
      <c r="BPX86" s="8"/>
      <c r="BPY86" s="8"/>
      <c r="BPZ86" s="8"/>
      <c r="BQA86" s="8"/>
      <c r="BQB86" s="8"/>
      <c r="BQC86" s="8"/>
      <c r="BQD86" s="8"/>
      <c r="BQE86" s="8"/>
      <c r="BQF86" s="8"/>
      <c r="BQG86" s="8"/>
      <c r="BQH86" s="8"/>
      <c r="BQI86" s="8"/>
      <c r="BQJ86" s="8"/>
      <c r="BQK86" s="8"/>
      <c r="BQL86" s="8"/>
      <c r="BQM86" s="8"/>
      <c r="BQN86" s="8"/>
      <c r="BQO86" s="8"/>
      <c r="BQP86" s="8"/>
      <c r="BQQ86" s="8"/>
      <c r="BQR86" s="8"/>
      <c r="BQS86" s="8"/>
      <c r="BQT86" s="8"/>
      <c r="BQU86" s="8"/>
      <c r="BQV86" s="8"/>
      <c r="BQW86" s="8"/>
      <c r="BQX86" s="8"/>
      <c r="BQY86" s="8"/>
      <c r="BQZ86" s="8"/>
      <c r="BRA86" s="8"/>
      <c r="BRB86" s="8"/>
      <c r="BRC86" s="8"/>
      <c r="BRD86" s="8"/>
      <c r="BRE86" s="8"/>
      <c r="BRF86" s="8"/>
      <c r="BRG86" s="8"/>
      <c r="BRH86" s="8"/>
      <c r="BRI86" s="8"/>
      <c r="BRJ86" s="8"/>
      <c r="BRK86"/>
      <c r="BRL86" s="8"/>
      <c r="BRM86" s="8"/>
      <c r="BRN86" s="8"/>
      <c r="BRO86" s="8"/>
      <c r="BRP86" s="8"/>
      <c r="BRQ86" s="8"/>
      <c r="BRR86" s="8"/>
      <c r="BRS86" s="8"/>
      <c r="BRT86" s="8"/>
      <c r="BRU86" s="8"/>
      <c r="BRV86" s="8"/>
      <c r="BRW86" s="8"/>
      <c r="BRX86" s="8"/>
      <c r="BRY86" s="8"/>
      <c r="BRZ86" s="8"/>
      <c r="BSA86" s="8"/>
      <c r="BSB86" s="8"/>
      <c r="BSC86" s="8"/>
      <c r="BSD86" s="8"/>
      <c r="BSE86" s="8"/>
      <c r="BSF86" s="8"/>
      <c r="BSG86" s="8"/>
      <c r="BSH86" s="8"/>
      <c r="BSI86" s="8"/>
      <c r="BSJ86" s="8"/>
      <c r="BSK86" s="8"/>
      <c r="BSL86" s="8"/>
      <c r="BSM86" s="8"/>
      <c r="BSN86" s="8"/>
      <c r="BSO86" s="8"/>
      <c r="BSP86" s="8"/>
      <c r="BSQ86" s="8"/>
      <c r="BSR86" s="8"/>
      <c r="BSS86" s="8"/>
      <c r="BST86" s="8"/>
      <c r="BSU86" s="8"/>
      <c r="BSV86" s="8"/>
      <c r="BSW86" s="8"/>
      <c r="BSX86" s="8"/>
      <c r="BSY86" s="8"/>
      <c r="BSZ86" s="8"/>
      <c r="BTA86" s="8"/>
      <c r="BTB86" s="8"/>
      <c r="BTC86" s="8"/>
      <c r="BTD86" s="8"/>
      <c r="BTE86" s="8"/>
      <c r="BTF86" s="8"/>
      <c r="BTG86" s="8"/>
      <c r="BTH86" s="8"/>
      <c r="BTI86" s="8"/>
      <c r="BTJ86" s="8"/>
      <c r="BTK86" s="8"/>
      <c r="BTL86" s="8"/>
      <c r="BTM86" s="8"/>
      <c r="BTN86" s="8"/>
      <c r="BTO86" s="8"/>
      <c r="BTP86" s="8"/>
      <c r="BTQ86" s="8"/>
      <c r="BTR86" s="8"/>
      <c r="BTS86" s="8"/>
      <c r="BTT86"/>
      <c r="BTU86" s="8"/>
      <c r="BTV86" s="8"/>
      <c r="BTW86" s="8"/>
      <c r="BTX86" s="8"/>
      <c r="BTY86" s="8"/>
      <c r="BTZ86" s="8"/>
      <c r="BUA86" s="8"/>
      <c r="BUB86" s="8"/>
      <c r="BUC86" s="8"/>
      <c r="BUD86" s="8"/>
      <c r="BUE86" s="8"/>
      <c r="BUF86" s="8"/>
      <c r="BUG86" s="8"/>
      <c r="BUH86" s="8"/>
      <c r="BUI86" s="8"/>
      <c r="BUJ86" s="8"/>
      <c r="BUK86" s="8"/>
      <c r="BUL86" s="8"/>
      <c r="BUM86" s="8"/>
      <c r="BUN86" s="8"/>
      <c r="BUO86" s="8"/>
      <c r="BUP86" s="8"/>
      <c r="BUQ86" s="8"/>
      <c r="BUR86" s="8"/>
      <c r="BUS86" s="8"/>
      <c r="BUT86" s="8"/>
      <c r="BUU86" s="8"/>
      <c r="BUV86" s="8"/>
      <c r="BUW86" s="8"/>
      <c r="BUX86" s="8"/>
      <c r="BUY86" s="8"/>
      <c r="BUZ86" s="8"/>
      <c r="BVA86" s="8"/>
      <c r="BVB86" s="8"/>
      <c r="BVC86" s="8"/>
      <c r="BVD86" s="8"/>
      <c r="BVE86" s="8"/>
      <c r="BVF86" s="8"/>
      <c r="BVG86" s="8"/>
      <c r="BVH86" s="8"/>
      <c r="BVI86" s="8"/>
      <c r="BVJ86" s="8"/>
      <c r="BVK86" s="8"/>
      <c r="BVL86" s="8"/>
      <c r="BVM86" s="8"/>
      <c r="BVN86" s="8"/>
      <c r="BVO86" s="8"/>
      <c r="BVP86" s="8"/>
      <c r="BVQ86" s="8"/>
      <c r="BVR86" s="8"/>
      <c r="BVS86" s="8"/>
      <c r="BVT86" s="8"/>
      <c r="BVU86" s="8"/>
      <c r="BVV86" s="8"/>
      <c r="BVW86" s="8"/>
      <c r="BVX86" s="8"/>
      <c r="BVY86" s="8"/>
      <c r="BVZ86" s="8"/>
      <c r="BWA86" s="8"/>
      <c r="BWB86" s="8"/>
      <c r="BWC86"/>
      <c r="BWD86" s="8"/>
      <c r="BWE86" s="8"/>
      <c r="BWF86" s="8"/>
      <c r="BWG86" s="8"/>
      <c r="BWH86" s="8"/>
      <c r="BWI86" s="8"/>
      <c r="BWJ86" s="8"/>
      <c r="BWK86" s="8"/>
      <c r="BWL86" s="8"/>
      <c r="BWM86" s="8"/>
      <c r="BWN86" s="8"/>
      <c r="BWO86" s="8"/>
      <c r="BWP86" s="8"/>
      <c r="BWQ86" s="8"/>
      <c r="BWR86" s="8"/>
      <c r="BWS86" s="8"/>
      <c r="BWT86" s="8"/>
      <c r="BWU86" s="8"/>
      <c r="BWV86" s="8"/>
      <c r="BWW86" s="8"/>
      <c r="BWX86" s="8"/>
      <c r="BWY86" s="8"/>
      <c r="BWZ86" s="8"/>
      <c r="BXA86" s="8"/>
      <c r="BXB86" s="8"/>
      <c r="BXC86" s="8"/>
      <c r="BXD86" s="8"/>
      <c r="BXE86" s="8"/>
      <c r="BXF86" s="8"/>
      <c r="BXG86" s="8"/>
      <c r="BXH86" s="8"/>
      <c r="BXI86" s="8"/>
      <c r="BXJ86" s="8"/>
      <c r="BXK86" s="8"/>
      <c r="BXL86" s="8"/>
      <c r="BXM86" s="8"/>
      <c r="BXN86" s="8"/>
      <c r="BXO86" s="8"/>
      <c r="BXP86" s="8"/>
      <c r="BXQ86" s="8"/>
      <c r="BXR86" s="8"/>
      <c r="BXS86" s="8"/>
      <c r="BXT86" s="8"/>
      <c r="BXU86" s="8"/>
      <c r="BXV86" s="8"/>
      <c r="BXW86" s="8"/>
      <c r="BXX86" s="8"/>
      <c r="BXY86" s="8"/>
      <c r="BXZ86" s="8"/>
      <c r="BYA86" s="8"/>
      <c r="BYB86" s="8"/>
      <c r="BYC86" s="8"/>
      <c r="BYD86" s="8"/>
      <c r="BYE86" s="8"/>
      <c r="BYF86" s="8"/>
      <c r="BYG86" s="8"/>
      <c r="BYH86" s="8"/>
      <c r="BYI86" s="8"/>
      <c r="BYJ86" s="8"/>
      <c r="BYK86" s="8"/>
      <c r="BYL86"/>
      <c r="BYM86" s="8"/>
      <c r="BYN86" s="8"/>
      <c r="BYO86" s="8"/>
      <c r="BYP86" s="8"/>
      <c r="BYQ86" s="8"/>
      <c r="BYR86" s="8"/>
      <c r="BYS86" s="8"/>
      <c r="BYT86" s="8"/>
      <c r="BYU86" s="8"/>
      <c r="BYV86" s="8"/>
      <c r="BYW86" s="8"/>
      <c r="BYX86" s="8"/>
      <c r="BYY86" s="8"/>
      <c r="BYZ86" s="8"/>
      <c r="BZA86" s="8"/>
      <c r="BZB86" s="8"/>
      <c r="BZC86" s="8"/>
      <c r="BZD86" s="8"/>
      <c r="BZE86" s="8"/>
      <c r="BZF86" s="8"/>
      <c r="BZG86" s="8"/>
      <c r="BZH86" s="8"/>
      <c r="BZI86" s="8"/>
      <c r="BZJ86" s="8"/>
      <c r="BZK86" s="8"/>
      <c r="BZL86" s="8"/>
      <c r="BZM86" s="8"/>
      <c r="BZN86" s="8"/>
      <c r="BZO86" s="8"/>
      <c r="BZP86" s="8"/>
      <c r="BZQ86" s="8"/>
      <c r="BZR86" s="8"/>
      <c r="BZS86" s="8"/>
      <c r="BZT86" s="8"/>
      <c r="BZU86" s="8"/>
      <c r="BZV86" s="8"/>
      <c r="BZW86" s="8"/>
      <c r="BZX86" s="8"/>
      <c r="BZY86" s="8"/>
      <c r="BZZ86" s="8"/>
      <c r="CAA86" s="8"/>
      <c r="CAB86" s="8"/>
      <c r="CAC86" s="8"/>
      <c r="CAD86" s="8"/>
      <c r="CAE86" s="8"/>
      <c r="CAF86" s="8"/>
      <c r="CAG86" s="8"/>
      <c r="CAH86" s="8"/>
      <c r="CAI86" s="8"/>
      <c r="CAJ86" s="8"/>
      <c r="CAK86" s="8"/>
      <c r="CAL86" s="8"/>
      <c r="CAM86" s="8"/>
      <c r="CAN86" s="8"/>
      <c r="CAO86" s="8"/>
      <c r="CAP86" s="8"/>
      <c r="CAQ86" s="8"/>
      <c r="CAR86" s="8"/>
      <c r="CAS86" s="8"/>
      <c r="CAT86" s="8"/>
      <c r="CAU86"/>
      <c r="CAV86" s="8"/>
      <c r="CAW86" s="8"/>
      <c r="CAX86" s="8"/>
      <c r="CAY86" s="8"/>
      <c r="CAZ86" s="8"/>
      <c r="CBA86" s="8"/>
      <c r="CBB86" s="8"/>
      <c r="CBC86" s="8"/>
      <c r="CBD86" s="8"/>
      <c r="CBE86" s="8"/>
      <c r="CBF86" s="8"/>
      <c r="CBG86" s="8"/>
      <c r="CBH86" s="8"/>
      <c r="CBI86" s="8"/>
      <c r="CBJ86" s="8"/>
      <c r="CBK86" s="8"/>
      <c r="CBL86" s="8"/>
      <c r="CBM86" s="8"/>
      <c r="CBN86" s="8"/>
      <c r="CBO86" s="8"/>
      <c r="CBP86" s="8"/>
      <c r="CBQ86" s="8"/>
      <c r="CBR86" s="8"/>
      <c r="CBS86" s="8"/>
      <c r="CBT86" s="8"/>
      <c r="CBU86" s="8"/>
      <c r="CBV86" s="8"/>
      <c r="CBW86" s="8"/>
      <c r="CBX86" s="8"/>
      <c r="CBY86" s="8"/>
      <c r="CBZ86" s="8"/>
      <c r="CCA86" s="8"/>
      <c r="CCB86" s="8"/>
      <c r="CCC86" s="8"/>
      <c r="CCD86" s="8"/>
      <c r="CCE86" s="8"/>
      <c r="CCF86" s="8"/>
      <c r="CCG86" s="8"/>
      <c r="CCH86" s="8"/>
      <c r="CCI86" s="8"/>
      <c r="CCJ86" s="8"/>
      <c r="CCK86" s="8"/>
      <c r="CCL86" s="8"/>
      <c r="CCM86" s="8"/>
      <c r="CCN86" s="8"/>
      <c r="CCO86" s="8"/>
      <c r="CCP86" s="8"/>
      <c r="CCQ86" s="8"/>
      <c r="CCR86" s="8"/>
      <c r="CCS86" s="8"/>
      <c r="CCT86" s="8"/>
      <c r="CCU86" s="8"/>
      <c r="CCV86" s="8"/>
      <c r="CCW86" s="8"/>
      <c r="CCX86" s="8"/>
      <c r="CCY86" s="8"/>
      <c r="CCZ86" s="8"/>
      <c r="CDA86" s="8"/>
      <c r="CDB86" s="8"/>
      <c r="CDC86" s="8"/>
      <c r="CDD86"/>
      <c r="CDE86" s="8"/>
      <c r="CDF86" s="8"/>
      <c r="CDG86" s="8"/>
      <c r="CDH86" s="8"/>
      <c r="CDI86" s="8"/>
      <c r="CDJ86" s="8"/>
      <c r="CDK86" s="8"/>
      <c r="CDL86" s="8"/>
      <c r="CDM86" s="8"/>
      <c r="CDN86" s="8"/>
      <c r="CDO86" s="8"/>
      <c r="CDP86" s="8"/>
      <c r="CDQ86" s="8"/>
      <c r="CDR86" s="8"/>
      <c r="CDS86" s="8"/>
      <c r="CDT86" s="8"/>
      <c r="CDU86" s="8"/>
      <c r="CDV86" s="8"/>
      <c r="CDW86" s="8"/>
      <c r="CDX86" s="8"/>
      <c r="CDY86" s="8"/>
      <c r="CDZ86" s="8"/>
      <c r="CEA86" s="8"/>
      <c r="CEB86" s="8"/>
      <c r="CEC86" s="8"/>
      <c r="CED86" s="8"/>
      <c r="CEE86" s="8"/>
      <c r="CEF86" s="8"/>
      <c r="CEG86" s="8"/>
      <c r="CEH86" s="8"/>
      <c r="CEI86" s="8"/>
      <c r="CEJ86" s="8"/>
      <c r="CEK86" s="8"/>
      <c r="CEL86" s="8"/>
      <c r="CEM86" s="8"/>
      <c r="CEN86" s="8"/>
      <c r="CEO86" s="8"/>
      <c r="CEP86" s="8"/>
      <c r="CEQ86" s="8"/>
      <c r="CER86" s="8"/>
      <c r="CES86" s="8"/>
      <c r="CET86" s="8"/>
      <c r="CEU86" s="8"/>
      <c r="CEV86" s="8"/>
      <c r="CEW86" s="8"/>
      <c r="CEX86" s="8"/>
      <c r="CEY86" s="8"/>
      <c r="CEZ86" s="8"/>
      <c r="CFA86" s="8"/>
      <c r="CFB86" s="8"/>
      <c r="CFC86" s="8"/>
      <c r="CFD86" s="8"/>
      <c r="CFE86" s="8"/>
      <c r="CFF86" s="8"/>
      <c r="CFG86" s="8"/>
      <c r="CFH86" s="8"/>
      <c r="CFI86" s="8"/>
      <c r="CFJ86" s="8"/>
      <c r="CFK86" s="8"/>
      <c r="CFL86" s="8"/>
      <c r="CFM86"/>
      <c r="CFN86" s="8"/>
      <c r="CFO86" s="8"/>
      <c r="CFP86" s="8"/>
      <c r="CFQ86" s="8"/>
      <c r="CFR86" s="8"/>
      <c r="CFS86" s="8"/>
      <c r="CFT86" s="8"/>
      <c r="CFU86" s="8"/>
      <c r="CFV86" s="8"/>
      <c r="CFW86" s="8"/>
      <c r="CFX86" s="8"/>
      <c r="CFY86" s="8"/>
      <c r="CFZ86" s="8"/>
      <c r="CGA86" s="8"/>
      <c r="CGB86" s="8"/>
      <c r="CGC86" s="8"/>
      <c r="CGD86" s="8"/>
      <c r="CGE86" s="8"/>
      <c r="CGF86" s="8"/>
      <c r="CGG86" s="8"/>
      <c r="CGH86" s="8"/>
      <c r="CGI86" s="8"/>
      <c r="CGJ86" s="8"/>
      <c r="CGK86" s="8"/>
      <c r="CGL86" s="8"/>
      <c r="CGM86" s="8"/>
      <c r="CGN86" s="8"/>
      <c r="CGO86" s="8"/>
      <c r="CGP86" s="8"/>
      <c r="CGQ86" s="8"/>
      <c r="CGR86" s="8"/>
      <c r="CGS86" s="8"/>
      <c r="CGT86" s="8"/>
      <c r="CGU86" s="8"/>
      <c r="CGV86" s="8"/>
      <c r="CGW86" s="8"/>
      <c r="CGX86" s="8"/>
      <c r="CGY86" s="8"/>
      <c r="CGZ86" s="8"/>
      <c r="CHA86" s="8"/>
      <c r="CHB86" s="8"/>
      <c r="CHC86" s="8"/>
      <c r="CHD86" s="8"/>
      <c r="CHE86" s="8"/>
      <c r="CHF86" s="8"/>
      <c r="CHG86" s="8"/>
      <c r="CHH86" s="8"/>
      <c r="CHI86" s="8"/>
      <c r="CHJ86" s="8"/>
      <c r="CHK86" s="8"/>
      <c r="CHL86" s="8"/>
      <c r="CHM86" s="8"/>
      <c r="CHN86" s="8"/>
      <c r="CHO86" s="8"/>
      <c r="CHP86" s="8"/>
      <c r="CHQ86" s="8"/>
      <c r="CHR86" s="8"/>
      <c r="CHS86" s="8"/>
      <c r="CHT86" s="8"/>
      <c r="CHU86" s="8"/>
      <c r="CHV86"/>
      <c r="CHW86" s="8"/>
      <c r="CHX86" s="8"/>
      <c r="CHY86" s="8"/>
      <c r="CHZ86" s="8"/>
      <c r="CIA86" s="8"/>
      <c r="CIB86" s="8"/>
      <c r="CIC86" s="8"/>
      <c r="CID86" s="8"/>
      <c r="CIE86" s="8"/>
      <c r="CIF86" s="8"/>
      <c r="CIG86" s="8"/>
      <c r="CIH86" s="8"/>
      <c r="CII86" s="8"/>
      <c r="CIJ86" s="8"/>
      <c r="CIK86" s="8"/>
      <c r="CIL86" s="8"/>
      <c r="CIM86" s="8"/>
      <c r="CIN86" s="8"/>
      <c r="CIO86" s="8"/>
      <c r="CIP86" s="8"/>
      <c r="CIQ86" s="8"/>
      <c r="CIR86" s="8"/>
      <c r="CIS86" s="8"/>
      <c r="CIT86" s="8"/>
      <c r="CIU86" s="8"/>
      <c r="CIV86" s="8"/>
      <c r="CIW86" s="8"/>
      <c r="CIX86" s="8"/>
      <c r="CIY86" s="8"/>
      <c r="CIZ86" s="8"/>
      <c r="CJA86" s="8"/>
      <c r="CJB86" s="8"/>
      <c r="CJC86" s="8"/>
      <c r="CJD86" s="8"/>
      <c r="CJE86" s="8"/>
      <c r="CJF86" s="8"/>
      <c r="CJG86" s="8"/>
      <c r="CJH86" s="8"/>
      <c r="CJI86" s="8"/>
      <c r="CJJ86" s="8"/>
      <c r="CJK86" s="8"/>
      <c r="CJL86" s="8"/>
      <c r="CJM86" s="8"/>
      <c r="CJN86" s="8"/>
      <c r="CJO86" s="8"/>
      <c r="CJP86" s="8"/>
      <c r="CJQ86" s="8"/>
      <c r="CJR86" s="8"/>
      <c r="CJS86" s="8"/>
      <c r="CJT86" s="8"/>
      <c r="CJU86" s="8"/>
      <c r="CJV86" s="8"/>
      <c r="CJW86" s="8"/>
      <c r="CJX86" s="8"/>
      <c r="CJY86" s="8"/>
      <c r="CJZ86" s="8"/>
      <c r="CKA86" s="8"/>
      <c r="CKB86" s="8"/>
      <c r="CKC86" s="8"/>
      <c r="CKD86" s="8"/>
      <c r="CKE86"/>
      <c r="CKF86" s="8"/>
      <c r="CKG86" s="8"/>
      <c r="CKH86" s="8"/>
      <c r="CKI86" s="8"/>
      <c r="CKJ86" s="8"/>
      <c r="CKK86" s="8"/>
      <c r="CKL86" s="8"/>
      <c r="CKM86" s="8"/>
      <c r="CKN86" s="8"/>
      <c r="CKO86" s="8"/>
      <c r="CKP86" s="8"/>
      <c r="CKQ86" s="8"/>
      <c r="CKR86" s="8"/>
      <c r="CKS86" s="8"/>
      <c r="CKT86" s="8"/>
      <c r="CKU86" s="8"/>
      <c r="CKV86" s="8"/>
      <c r="CKW86" s="8"/>
      <c r="CKX86" s="8"/>
      <c r="CKY86" s="8"/>
      <c r="CKZ86" s="8"/>
      <c r="CLA86" s="8"/>
      <c r="CLB86" s="8"/>
      <c r="CLC86" s="8"/>
      <c r="CLD86" s="8"/>
      <c r="CLE86" s="8"/>
      <c r="CLF86" s="8"/>
      <c r="CLG86" s="8"/>
      <c r="CLH86" s="8"/>
      <c r="CLI86" s="8"/>
      <c r="CLJ86" s="8"/>
      <c r="CLK86" s="8"/>
      <c r="CLL86" s="8"/>
      <c r="CLM86" s="8"/>
      <c r="CLN86" s="8"/>
      <c r="CLO86" s="8"/>
      <c r="CLP86" s="8"/>
      <c r="CLQ86" s="8"/>
      <c r="CLR86" s="8"/>
      <c r="CLS86" s="8"/>
      <c r="CLT86" s="8"/>
      <c r="CLU86" s="8"/>
      <c r="CLV86" s="8"/>
      <c r="CLW86" s="8"/>
      <c r="CLX86" s="8"/>
      <c r="CLY86" s="8"/>
      <c r="CLZ86" s="8"/>
      <c r="CMA86" s="8"/>
      <c r="CMB86" s="8"/>
      <c r="CMC86" s="8"/>
      <c r="CMD86" s="8"/>
      <c r="CME86" s="8"/>
      <c r="CMF86" s="8"/>
      <c r="CMG86" s="8"/>
      <c r="CMH86" s="8"/>
      <c r="CMI86" s="8"/>
      <c r="CMJ86" s="8"/>
      <c r="CMK86" s="8"/>
      <c r="CML86" s="8"/>
      <c r="CMM86" s="8"/>
      <c r="CMN86"/>
      <c r="CMO86" s="8"/>
      <c r="CMP86" s="8"/>
      <c r="CMQ86" s="8"/>
      <c r="CMR86" s="8"/>
      <c r="CMS86" s="8"/>
      <c r="CMT86" s="8"/>
      <c r="CMU86" s="8"/>
      <c r="CMV86" s="8"/>
      <c r="CMW86" s="8"/>
      <c r="CMX86" s="8"/>
      <c r="CMY86" s="8"/>
      <c r="CMZ86" s="8"/>
      <c r="CNA86" s="8"/>
      <c r="CNB86" s="8"/>
      <c r="CNC86" s="8"/>
      <c r="CND86" s="8"/>
      <c r="CNE86" s="8"/>
      <c r="CNF86" s="8"/>
      <c r="CNG86" s="8"/>
      <c r="CNH86" s="8"/>
      <c r="CNI86" s="8"/>
      <c r="CNJ86" s="8"/>
      <c r="CNK86" s="8"/>
      <c r="CNL86" s="8"/>
      <c r="CNM86" s="8"/>
      <c r="CNN86" s="8"/>
      <c r="CNO86" s="8"/>
      <c r="CNP86" s="8"/>
      <c r="CNQ86" s="8"/>
      <c r="CNR86" s="8"/>
      <c r="CNS86" s="8"/>
      <c r="CNT86" s="8"/>
      <c r="CNU86" s="8"/>
      <c r="CNV86" s="8"/>
      <c r="CNW86" s="8"/>
      <c r="CNX86" s="8"/>
      <c r="CNY86" s="8"/>
      <c r="CNZ86" s="8"/>
      <c r="COA86" s="8"/>
      <c r="COB86" s="8"/>
      <c r="COC86" s="8"/>
      <c r="COD86" s="8"/>
      <c r="COE86" s="8"/>
      <c r="COF86" s="8"/>
      <c r="COG86" s="8"/>
      <c r="COH86" s="8"/>
      <c r="COI86" s="8"/>
      <c r="COJ86" s="8"/>
      <c r="COK86" s="8"/>
      <c r="COL86" s="8"/>
      <c r="COM86" s="8"/>
      <c r="CON86" s="8"/>
      <c r="COO86" s="8"/>
      <c r="COP86" s="8"/>
      <c r="COQ86" s="8"/>
      <c r="COR86" s="8"/>
      <c r="COS86" s="8"/>
      <c r="COT86" s="8"/>
      <c r="COU86" s="8"/>
      <c r="COV86" s="8"/>
      <c r="COW86"/>
      <c r="COX86" s="8"/>
      <c r="COY86" s="8"/>
      <c r="COZ86" s="8"/>
      <c r="CPA86" s="8"/>
      <c r="CPB86" s="8"/>
      <c r="CPC86" s="8"/>
      <c r="CPD86" s="8"/>
      <c r="CPE86" s="8"/>
      <c r="CPF86" s="8"/>
      <c r="CPG86" s="8"/>
      <c r="CPH86" s="8"/>
      <c r="CPI86" s="8"/>
      <c r="CPJ86" s="8"/>
      <c r="CPK86" s="8"/>
      <c r="CPL86" s="8"/>
      <c r="CPM86" s="8"/>
      <c r="CPN86" s="8"/>
      <c r="CPO86" s="8"/>
      <c r="CPP86" s="8"/>
      <c r="CPQ86" s="8"/>
      <c r="CPR86" s="8"/>
      <c r="CPS86" s="8"/>
      <c r="CPT86" s="8"/>
      <c r="CPU86" s="8"/>
      <c r="CPV86" s="8"/>
      <c r="CPW86" s="8"/>
      <c r="CPX86" s="8"/>
      <c r="CPY86" s="8"/>
      <c r="CPZ86" s="8"/>
      <c r="CQA86" s="8"/>
      <c r="CQB86" s="8"/>
      <c r="CQC86" s="8"/>
      <c r="CQD86" s="8"/>
      <c r="CQE86" s="8"/>
      <c r="CQF86" s="8"/>
      <c r="CQG86" s="8"/>
      <c r="CQH86" s="8"/>
      <c r="CQI86" s="8"/>
      <c r="CQJ86" s="8"/>
      <c r="CQK86" s="8"/>
      <c r="CQL86" s="8"/>
      <c r="CQM86" s="8"/>
      <c r="CQN86" s="8"/>
      <c r="CQO86" s="8"/>
      <c r="CQP86" s="8"/>
      <c r="CQQ86" s="8"/>
      <c r="CQR86" s="8"/>
      <c r="CQS86" s="8"/>
      <c r="CQT86" s="8"/>
      <c r="CQU86" s="8"/>
      <c r="CQV86" s="8"/>
      <c r="CQW86" s="8"/>
      <c r="CQX86" s="8"/>
      <c r="CQY86" s="8"/>
      <c r="CQZ86" s="8"/>
      <c r="CRA86" s="8"/>
      <c r="CRB86" s="8"/>
      <c r="CRC86" s="8"/>
      <c r="CRD86" s="8"/>
      <c r="CRE86" s="8"/>
      <c r="CRF86"/>
      <c r="CRG86" s="8"/>
      <c r="CRH86" s="8"/>
      <c r="CRI86" s="8"/>
      <c r="CRJ86" s="8"/>
      <c r="CRK86" s="8"/>
      <c r="CRL86" s="8"/>
      <c r="CRM86" s="8"/>
      <c r="CRN86" s="8"/>
      <c r="CRO86" s="8"/>
      <c r="CRP86" s="8"/>
      <c r="CRQ86" s="8"/>
      <c r="CRR86" s="8"/>
      <c r="CRS86" s="8"/>
      <c r="CRT86" s="8"/>
      <c r="CRU86" s="8"/>
      <c r="CRV86" s="8"/>
      <c r="CRW86" s="8"/>
      <c r="CRX86" s="8"/>
      <c r="CRY86" s="8"/>
      <c r="CRZ86" s="8"/>
      <c r="CSA86" s="8"/>
      <c r="CSB86" s="8"/>
      <c r="CSC86" s="8"/>
      <c r="CSD86" s="8"/>
      <c r="CSE86" s="8"/>
      <c r="CSF86" s="8"/>
      <c r="CSG86" s="8"/>
      <c r="CSH86" s="8"/>
      <c r="CSI86" s="8"/>
      <c r="CSJ86" s="8"/>
      <c r="CSK86" s="8"/>
      <c r="CSL86" s="8"/>
      <c r="CSM86" s="8"/>
      <c r="CSN86" s="8"/>
      <c r="CSO86" s="8"/>
      <c r="CSP86" s="8"/>
      <c r="CSQ86" s="8"/>
      <c r="CSR86" s="8"/>
      <c r="CSS86" s="8"/>
      <c r="CST86" s="8"/>
      <c r="CSU86" s="8"/>
      <c r="CSV86" s="8"/>
      <c r="CSW86" s="8"/>
      <c r="CSX86" s="8"/>
      <c r="CSY86" s="8"/>
      <c r="CSZ86" s="8"/>
      <c r="CTA86" s="8"/>
      <c r="CTB86" s="8"/>
      <c r="CTC86" s="8"/>
      <c r="CTD86" s="8"/>
      <c r="CTE86" s="8"/>
      <c r="CTF86" s="8"/>
      <c r="CTG86" s="8"/>
      <c r="CTH86" s="8"/>
      <c r="CTI86" s="8"/>
      <c r="CTJ86" s="8"/>
      <c r="CTK86" s="8"/>
      <c r="CTL86" s="8"/>
      <c r="CTM86" s="8"/>
      <c r="CTN86" s="8"/>
      <c r="CTO86"/>
      <c r="CTP86" s="8"/>
      <c r="CTQ86" s="8"/>
      <c r="CTR86" s="8"/>
      <c r="CTS86" s="8"/>
      <c r="CTT86" s="8"/>
      <c r="CTU86" s="8"/>
      <c r="CTV86" s="8"/>
      <c r="CTW86" s="8"/>
      <c r="CTX86" s="8"/>
      <c r="CTY86" s="8"/>
      <c r="CTZ86" s="8"/>
      <c r="CUA86" s="8"/>
      <c r="CUB86" s="8"/>
      <c r="CUC86" s="8"/>
      <c r="CUD86" s="8"/>
      <c r="CUE86" s="8"/>
      <c r="CUF86" s="8"/>
      <c r="CUG86" s="8"/>
      <c r="CUH86" s="8"/>
      <c r="CUI86" s="8"/>
      <c r="CUJ86" s="8"/>
      <c r="CUK86" s="8"/>
      <c r="CUL86" s="8"/>
      <c r="CUM86" s="8"/>
      <c r="CUN86" s="8"/>
      <c r="CUO86" s="8"/>
      <c r="CUP86" s="8"/>
      <c r="CUQ86" s="8"/>
      <c r="CUR86" s="8"/>
      <c r="CUS86" s="8"/>
      <c r="CUT86" s="8"/>
      <c r="CUU86" s="8"/>
      <c r="CUV86" s="8"/>
      <c r="CUW86" s="8"/>
      <c r="CUX86" s="8"/>
      <c r="CUY86" s="8"/>
      <c r="CUZ86" s="8"/>
      <c r="CVA86" s="8"/>
      <c r="CVB86" s="8"/>
      <c r="CVC86" s="8"/>
      <c r="CVD86" s="8"/>
      <c r="CVE86" s="8"/>
      <c r="CVF86" s="8"/>
      <c r="CVG86" s="8"/>
      <c r="CVH86" s="8"/>
      <c r="CVI86" s="8"/>
      <c r="CVJ86" s="8"/>
      <c r="CVK86" s="8"/>
      <c r="CVL86" s="8"/>
      <c r="CVM86" s="8"/>
      <c r="CVN86" s="8"/>
      <c r="CVO86" s="8"/>
      <c r="CVP86" s="8"/>
      <c r="CVQ86" s="8"/>
      <c r="CVR86" s="8"/>
      <c r="CVS86" s="8"/>
      <c r="CVT86" s="8"/>
      <c r="CVU86" s="8"/>
      <c r="CVV86" s="8"/>
      <c r="CVW86" s="8"/>
      <c r="CVX86"/>
      <c r="CVY86" s="8"/>
      <c r="CVZ86" s="8"/>
      <c r="CWA86" s="8"/>
      <c r="CWB86" s="8"/>
      <c r="CWC86" s="8"/>
      <c r="CWD86" s="8"/>
      <c r="CWE86" s="8"/>
      <c r="CWF86" s="8"/>
      <c r="CWG86" s="8"/>
      <c r="CWH86" s="8"/>
      <c r="CWI86" s="8"/>
      <c r="CWJ86" s="8"/>
      <c r="CWK86" s="8"/>
      <c r="CWL86" s="8"/>
      <c r="CWM86" s="8"/>
      <c r="CWN86" s="8"/>
      <c r="CWO86" s="8"/>
      <c r="CWP86" s="8"/>
      <c r="CWQ86" s="8"/>
      <c r="CWR86" s="8"/>
      <c r="CWS86" s="8"/>
      <c r="CWT86" s="8"/>
      <c r="CWU86" s="8"/>
      <c r="CWV86" s="8"/>
      <c r="CWW86" s="8"/>
      <c r="CWX86" s="8"/>
      <c r="CWY86" s="8"/>
      <c r="CWZ86" s="8"/>
      <c r="CXA86" s="8"/>
      <c r="CXB86" s="8"/>
      <c r="CXC86" s="8"/>
      <c r="CXD86" s="8"/>
      <c r="CXE86" s="8"/>
      <c r="CXF86" s="8"/>
      <c r="CXG86" s="8"/>
      <c r="CXH86" s="8"/>
      <c r="CXI86" s="8"/>
      <c r="CXJ86" s="8"/>
      <c r="CXK86" s="8"/>
      <c r="CXL86" s="8"/>
      <c r="CXM86" s="8"/>
      <c r="CXN86" s="8"/>
      <c r="CXO86" s="8"/>
      <c r="CXP86" s="8"/>
      <c r="CXQ86" s="8"/>
      <c r="CXR86" s="8"/>
      <c r="CXS86" s="8"/>
      <c r="CXT86" s="8"/>
      <c r="CXU86" s="8"/>
      <c r="CXV86" s="8"/>
      <c r="CXW86" s="8"/>
      <c r="CXX86" s="8"/>
      <c r="CXY86" s="8"/>
      <c r="CXZ86" s="8"/>
      <c r="CYA86" s="8"/>
      <c r="CYB86" s="8"/>
      <c r="CYC86" s="8"/>
      <c r="CYD86" s="8"/>
      <c r="CYE86" s="8"/>
      <c r="CYF86" s="8"/>
      <c r="CYG86"/>
      <c r="CYH86" s="8"/>
      <c r="CYI86" s="8"/>
      <c r="CYJ86" s="8"/>
      <c r="CYK86" s="8"/>
      <c r="CYL86" s="8"/>
      <c r="CYM86" s="8"/>
      <c r="CYN86" s="8"/>
      <c r="CYO86" s="8"/>
      <c r="CYP86" s="8"/>
      <c r="CYQ86" s="8"/>
      <c r="CYR86" s="8"/>
      <c r="CYS86" s="8"/>
      <c r="CYT86" s="8"/>
      <c r="CYU86" s="8"/>
      <c r="CYV86" s="8"/>
      <c r="CYW86" s="8"/>
      <c r="CYX86" s="8"/>
      <c r="CYY86" s="8"/>
      <c r="CYZ86" s="8"/>
      <c r="CZA86" s="8"/>
      <c r="CZB86" s="8"/>
      <c r="CZC86" s="8"/>
      <c r="CZD86" s="8"/>
      <c r="CZE86" s="8"/>
      <c r="CZF86" s="8"/>
      <c r="CZG86" s="8"/>
      <c r="CZH86" s="8"/>
      <c r="CZI86" s="8"/>
      <c r="CZJ86" s="8"/>
      <c r="CZK86" s="8"/>
      <c r="CZL86" s="8"/>
      <c r="CZM86" s="8"/>
      <c r="CZN86" s="8"/>
      <c r="CZO86" s="8"/>
      <c r="CZP86" s="8"/>
      <c r="CZQ86" s="8"/>
      <c r="CZR86" s="8"/>
      <c r="CZS86" s="8"/>
      <c r="CZT86" s="8"/>
      <c r="CZU86" s="8"/>
      <c r="CZV86" s="8"/>
      <c r="CZW86" s="8"/>
      <c r="CZX86" s="8"/>
      <c r="CZY86" s="8"/>
      <c r="CZZ86" s="8"/>
      <c r="DAA86" s="8"/>
      <c r="DAB86" s="8"/>
      <c r="DAC86" s="8"/>
      <c r="DAD86" s="8"/>
      <c r="DAE86" s="8"/>
      <c r="DAF86" s="8"/>
      <c r="DAG86" s="8"/>
      <c r="DAH86" s="8"/>
      <c r="DAI86" s="8"/>
      <c r="DAJ86" s="8"/>
      <c r="DAK86" s="8"/>
      <c r="DAL86" s="8"/>
      <c r="DAM86" s="8"/>
      <c r="DAN86" s="8"/>
      <c r="DAO86" s="8"/>
      <c r="DAP86"/>
      <c r="DAQ86" s="8"/>
      <c r="DAR86" s="8"/>
      <c r="DAS86" s="8"/>
      <c r="DAT86" s="8"/>
      <c r="DAU86" s="8"/>
      <c r="DAV86" s="8"/>
      <c r="DAW86" s="8"/>
      <c r="DAX86" s="8"/>
      <c r="DAY86" s="8"/>
      <c r="DAZ86" s="8"/>
      <c r="DBA86" s="8"/>
      <c r="DBB86" s="8"/>
      <c r="DBC86" s="8"/>
      <c r="DBD86" s="8"/>
      <c r="DBE86" s="8"/>
      <c r="DBF86" s="8"/>
      <c r="DBG86" s="8"/>
      <c r="DBH86" s="8"/>
      <c r="DBI86" s="8"/>
      <c r="DBJ86" s="8"/>
      <c r="DBK86" s="8"/>
      <c r="DBL86" s="8"/>
      <c r="DBM86" s="8"/>
      <c r="DBN86" s="8"/>
      <c r="DBO86" s="8"/>
      <c r="DBP86" s="8"/>
      <c r="DBQ86" s="8"/>
      <c r="DBR86" s="8"/>
      <c r="DBS86" s="8"/>
      <c r="DBT86" s="8"/>
      <c r="DBU86" s="8"/>
      <c r="DBV86" s="8"/>
      <c r="DBW86" s="8"/>
      <c r="DBX86" s="8"/>
      <c r="DBY86" s="8"/>
      <c r="DBZ86" s="8"/>
      <c r="DCA86" s="8"/>
      <c r="DCB86" s="8"/>
      <c r="DCC86" s="8"/>
      <c r="DCD86" s="8"/>
      <c r="DCE86" s="8"/>
      <c r="DCF86" s="8"/>
      <c r="DCG86" s="8"/>
      <c r="DCH86" s="8"/>
      <c r="DCI86" s="8"/>
      <c r="DCJ86" s="8"/>
      <c r="DCK86" s="8"/>
      <c r="DCL86" s="8"/>
      <c r="DCM86" s="8"/>
      <c r="DCN86" s="8"/>
      <c r="DCO86" s="8"/>
      <c r="DCP86" s="8"/>
      <c r="DCQ86" s="8"/>
      <c r="DCR86" s="8"/>
      <c r="DCS86" s="8"/>
      <c r="DCT86" s="8"/>
      <c r="DCU86" s="8"/>
      <c r="DCV86" s="8"/>
      <c r="DCW86" s="8"/>
      <c r="DCX86" s="8"/>
      <c r="DCY86"/>
      <c r="DCZ86" s="8"/>
      <c r="DDA86" s="8"/>
      <c r="DDB86" s="8"/>
      <c r="DDC86" s="8"/>
      <c r="DDD86" s="8"/>
      <c r="DDE86" s="8"/>
      <c r="DDF86" s="8"/>
      <c r="DDG86" s="8"/>
      <c r="DDH86" s="8"/>
      <c r="DDI86" s="8"/>
      <c r="DDJ86" s="8"/>
      <c r="DDK86" s="8"/>
      <c r="DDL86" s="8"/>
      <c r="DDM86" s="8"/>
      <c r="DDN86" s="8"/>
      <c r="DDO86" s="8"/>
      <c r="DDP86" s="8"/>
      <c r="DDQ86" s="8"/>
      <c r="DDR86" s="8"/>
      <c r="DDS86" s="8"/>
      <c r="DDT86" s="8"/>
      <c r="DDU86" s="8"/>
      <c r="DDV86" s="8"/>
      <c r="DDW86" s="8"/>
      <c r="DDX86" s="8"/>
      <c r="DDY86" s="8"/>
      <c r="DDZ86" s="8"/>
      <c r="DEA86" s="8"/>
      <c r="DEB86" s="8"/>
      <c r="DEC86" s="8"/>
      <c r="DED86" s="8"/>
      <c r="DEE86" s="8"/>
      <c r="DEF86" s="8"/>
      <c r="DEG86" s="8"/>
      <c r="DEH86" s="8"/>
      <c r="DEI86" s="8"/>
      <c r="DEJ86" s="8"/>
      <c r="DEK86" s="8"/>
      <c r="DEL86" s="8"/>
      <c r="DEM86" s="8"/>
      <c r="DEN86" s="8"/>
      <c r="DEO86" s="8"/>
      <c r="DEP86" s="8"/>
      <c r="DEQ86" s="8"/>
      <c r="DER86" s="8"/>
      <c r="DES86" s="8"/>
      <c r="DET86" s="8"/>
      <c r="DEU86" s="8"/>
      <c r="DEV86" s="8"/>
      <c r="DEW86" s="8"/>
      <c r="DEX86" s="8"/>
      <c r="DEY86" s="8"/>
      <c r="DEZ86" s="8"/>
      <c r="DFA86" s="8"/>
      <c r="DFB86" s="8"/>
      <c r="DFC86" s="8"/>
      <c r="DFD86" s="8"/>
      <c r="DFE86" s="8"/>
      <c r="DFF86" s="8"/>
      <c r="DFG86" s="8"/>
      <c r="DFH86"/>
      <c r="DFI86" s="8"/>
      <c r="DFJ86" s="8"/>
      <c r="DFK86" s="8"/>
      <c r="DFL86" s="8"/>
      <c r="DFM86" s="8"/>
      <c r="DFN86" s="8"/>
      <c r="DFO86" s="8"/>
      <c r="DFP86" s="8"/>
      <c r="DFQ86" s="8"/>
      <c r="DFR86" s="8"/>
      <c r="DFS86" s="8"/>
      <c r="DFT86" s="8"/>
      <c r="DFU86" s="8"/>
      <c r="DFV86" s="8"/>
      <c r="DFW86" s="8"/>
      <c r="DFX86" s="8"/>
      <c r="DFY86" s="8"/>
      <c r="DFZ86" s="8"/>
      <c r="DGA86" s="8"/>
      <c r="DGB86" s="8"/>
      <c r="DGC86" s="8"/>
      <c r="DGD86" s="8"/>
      <c r="DGE86" s="8"/>
      <c r="DGF86" s="8"/>
      <c r="DGG86" s="8"/>
      <c r="DGH86" s="8"/>
      <c r="DGI86" s="8"/>
      <c r="DGJ86" s="8"/>
      <c r="DGK86" s="8"/>
      <c r="DGL86" s="8"/>
      <c r="DGM86" s="8"/>
      <c r="DGN86" s="8"/>
      <c r="DGO86" s="8"/>
      <c r="DGP86" s="8"/>
      <c r="DGQ86" s="8"/>
      <c r="DGR86" s="8"/>
      <c r="DGS86" s="8"/>
      <c r="DGT86" s="8"/>
      <c r="DGU86" s="8"/>
      <c r="DGV86" s="8"/>
      <c r="DGW86" s="8"/>
      <c r="DGX86" s="8"/>
      <c r="DGY86" s="8"/>
      <c r="DGZ86" s="8"/>
      <c r="DHA86" s="8"/>
      <c r="DHB86" s="8"/>
      <c r="DHC86" s="8"/>
      <c r="DHD86" s="8"/>
      <c r="DHE86" s="8"/>
      <c r="DHF86" s="8"/>
      <c r="DHG86" s="8"/>
      <c r="DHH86" s="8"/>
      <c r="DHI86" s="8"/>
      <c r="DHJ86" s="8"/>
      <c r="DHK86" s="8"/>
      <c r="DHL86" s="8"/>
      <c r="DHM86" s="8"/>
      <c r="DHN86" s="8"/>
      <c r="DHO86" s="8"/>
      <c r="DHP86" s="8"/>
      <c r="DHQ86"/>
      <c r="DHR86" s="8"/>
      <c r="DHS86" s="8"/>
      <c r="DHT86" s="8"/>
      <c r="DHU86" s="8"/>
      <c r="DHV86" s="8"/>
      <c r="DHW86" s="8"/>
      <c r="DHX86" s="8"/>
      <c r="DHY86" s="8"/>
      <c r="DHZ86" s="8"/>
      <c r="DIA86" s="8"/>
      <c r="DIB86" s="8"/>
      <c r="DIC86" s="8"/>
      <c r="DID86" s="8"/>
      <c r="DIE86" s="8"/>
      <c r="DIF86" s="8"/>
      <c r="DIG86" s="8"/>
      <c r="DIH86" s="8"/>
      <c r="DII86" s="8"/>
      <c r="DIJ86" s="8"/>
      <c r="DIK86" s="8"/>
      <c r="DIL86" s="8"/>
      <c r="DIM86" s="8"/>
      <c r="DIN86" s="8"/>
      <c r="DIO86" s="8"/>
      <c r="DIP86" s="8"/>
      <c r="DIQ86" s="8"/>
      <c r="DIR86" s="8"/>
      <c r="DIS86" s="8"/>
      <c r="DIT86" s="8"/>
      <c r="DIU86" s="8"/>
      <c r="DIV86" s="8"/>
      <c r="DIW86" s="8"/>
      <c r="DIX86" s="8"/>
      <c r="DIY86" s="8"/>
      <c r="DIZ86" s="8"/>
      <c r="DJA86" s="8"/>
      <c r="DJB86" s="8"/>
      <c r="DJC86" s="8"/>
      <c r="DJD86" s="8"/>
      <c r="DJE86" s="8"/>
      <c r="DJF86" s="8"/>
      <c r="DJG86" s="8"/>
      <c r="DJH86" s="8"/>
      <c r="DJI86" s="8"/>
      <c r="DJJ86" s="8"/>
      <c r="DJK86" s="8"/>
      <c r="DJL86" s="8"/>
      <c r="DJM86" s="8"/>
      <c r="DJN86" s="8"/>
      <c r="DJO86" s="8"/>
      <c r="DJP86" s="8"/>
      <c r="DJQ86" s="8"/>
      <c r="DJR86" s="8"/>
      <c r="DJS86" s="8"/>
      <c r="DJT86" s="8"/>
      <c r="DJU86" s="8"/>
      <c r="DJV86" s="8"/>
      <c r="DJW86" s="8"/>
      <c r="DJX86" s="8"/>
      <c r="DJY86" s="8"/>
      <c r="DJZ86"/>
      <c r="DKA86" s="8"/>
      <c r="DKB86" s="8"/>
      <c r="DKC86" s="8"/>
      <c r="DKD86" s="8"/>
      <c r="DKE86" s="8"/>
      <c r="DKF86" s="8"/>
      <c r="DKG86" s="8"/>
      <c r="DKH86" s="8"/>
      <c r="DKI86" s="8"/>
      <c r="DKJ86" s="8"/>
      <c r="DKK86" s="8"/>
      <c r="DKL86" s="8"/>
      <c r="DKM86" s="8"/>
      <c r="DKN86" s="8"/>
      <c r="DKO86" s="8"/>
      <c r="DKP86" s="8"/>
      <c r="DKQ86" s="8"/>
      <c r="DKR86" s="8"/>
      <c r="DKS86" s="8"/>
      <c r="DKT86" s="8"/>
      <c r="DKU86" s="8"/>
      <c r="DKV86" s="8"/>
      <c r="DKW86" s="8"/>
      <c r="DKX86" s="8"/>
      <c r="DKY86" s="8"/>
      <c r="DKZ86" s="8"/>
      <c r="DLA86" s="8"/>
      <c r="DLB86" s="8"/>
      <c r="DLC86" s="8"/>
      <c r="DLD86" s="8"/>
      <c r="DLE86" s="8"/>
      <c r="DLF86" s="8"/>
      <c r="DLG86" s="8"/>
      <c r="DLH86" s="8"/>
      <c r="DLI86" s="8"/>
      <c r="DLJ86" s="8"/>
      <c r="DLK86" s="8"/>
      <c r="DLL86" s="8"/>
      <c r="DLM86" s="8"/>
      <c r="DLN86" s="8"/>
      <c r="DLO86" s="8"/>
      <c r="DLP86" s="8"/>
      <c r="DLQ86" s="8"/>
      <c r="DLR86" s="8"/>
      <c r="DLS86" s="8"/>
      <c r="DLT86" s="8"/>
      <c r="DLU86" s="8"/>
      <c r="DLV86" s="8"/>
      <c r="DLW86" s="8"/>
      <c r="DLX86" s="8"/>
      <c r="DLY86" s="8"/>
      <c r="DLZ86" s="8"/>
      <c r="DMA86" s="8"/>
      <c r="DMB86" s="8"/>
      <c r="DMC86" s="8"/>
      <c r="DMD86" s="8"/>
      <c r="DME86" s="8"/>
      <c r="DMF86" s="8"/>
      <c r="DMG86" s="8"/>
      <c r="DMH86" s="8"/>
      <c r="DMI86"/>
      <c r="DMJ86" s="8"/>
      <c r="DMK86" s="8"/>
      <c r="DML86" s="8"/>
      <c r="DMM86" s="8"/>
      <c r="DMN86" s="8"/>
      <c r="DMO86" s="8"/>
      <c r="DMP86" s="8"/>
      <c r="DMQ86" s="8"/>
      <c r="DMR86" s="8"/>
      <c r="DMS86" s="8"/>
      <c r="DMT86" s="8"/>
      <c r="DMU86" s="8"/>
      <c r="DMV86" s="8"/>
      <c r="DMW86" s="8"/>
      <c r="DMX86" s="8"/>
      <c r="DMY86" s="8"/>
      <c r="DMZ86" s="8"/>
      <c r="DNA86" s="8"/>
      <c r="DNB86" s="8"/>
      <c r="DNC86" s="8"/>
      <c r="DND86" s="8"/>
      <c r="DNE86" s="8"/>
      <c r="DNF86" s="8"/>
      <c r="DNG86" s="8"/>
      <c r="DNH86" s="8"/>
      <c r="DNI86" s="8"/>
      <c r="DNJ86" s="8"/>
      <c r="DNK86" s="8"/>
      <c r="DNL86" s="8"/>
      <c r="DNM86" s="8"/>
      <c r="DNN86" s="8"/>
      <c r="DNO86" s="8"/>
      <c r="DNP86" s="8"/>
      <c r="DNQ86" s="8"/>
      <c r="DNR86" s="8"/>
      <c r="DNS86" s="8"/>
      <c r="DNT86" s="8"/>
      <c r="DNU86" s="8"/>
      <c r="DNV86" s="8"/>
      <c r="DNW86" s="8"/>
      <c r="DNX86" s="8"/>
      <c r="DNY86" s="8"/>
      <c r="DNZ86" s="8"/>
      <c r="DOA86" s="8"/>
      <c r="DOB86" s="8"/>
      <c r="DOC86" s="8"/>
      <c r="DOD86" s="8"/>
      <c r="DOE86" s="8"/>
      <c r="DOF86" s="8"/>
      <c r="DOG86" s="8"/>
      <c r="DOH86" s="8"/>
      <c r="DOI86" s="8"/>
      <c r="DOJ86" s="8"/>
      <c r="DOK86" s="8"/>
      <c r="DOL86" s="8"/>
      <c r="DOM86" s="8"/>
      <c r="DON86" s="8"/>
      <c r="DOO86" s="8"/>
      <c r="DOP86" s="8"/>
      <c r="DOQ86" s="8"/>
      <c r="DOR86"/>
      <c r="DOS86" s="8"/>
      <c r="DOT86" s="8"/>
      <c r="DOU86" s="8"/>
      <c r="DOV86" s="8"/>
      <c r="DOW86" s="8"/>
      <c r="DOX86" s="8"/>
      <c r="DOY86" s="8"/>
      <c r="DOZ86" s="8"/>
      <c r="DPA86" s="8"/>
      <c r="DPB86" s="8"/>
      <c r="DPC86" s="8"/>
      <c r="DPD86" s="8"/>
      <c r="DPE86" s="8"/>
      <c r="DPF86" s="8"/>
      <c r="DPG86" s="8"/>
      <c r="DPH86" s="8"/>
      <c r="DPI86" s="8"/>
      <c r="DPJ86" s="8"/>
      <c r="DPK86" s="8"/>
      <c r="DPL86" s="8"/>
      <c r="DPM86" s="8"/>
      <c r="DPN86" s="8"/>
      <c r="DPO86" s="8"/>
      <c r="DPP86" s="8"/>
      <c r="DPQ86" s="8"/>
      <c r="DPR86" s="8"/>
      <c r="DPS86" s="8"/>
      <c r="DPT86" s="8"/>
      <c r="DPU86" s="8"/>
      <c r="DPV86" s="8"/>
      <c r="DPW86" s="8"/>
      <c r="DPX86" s="8"/>
      <c r="DPY86" s="8"/>
      <c r="DPZ86" s="8"/>
      <c r="DQA86" s="8"/>
      <c r="DQB86" s="8"/>
      <c r="DQC86" s="8"/>
      <c r="DQD86" s="8"/>
      <c r="DQE86" s="8"/>
      <c r="DQF86" s="8"/>
      <c r="DQG86" s="8"/>
      <c r="DQH86" s="8"/>
      <c r="DQI86" s="8"/>
      <c r="DQJ86" s="8"/>
      <c r="DQK86" s="8"/>
      <c r="DQL86" s="8"/>
      <c r="DQM86" s="8"/>
      <c r="DQN86" s="8"/>
      <c r="DQO86" s="8"/>
      <c r="DQP86" s="8"/>
      <c r="DQQ86" s="8"/>
      <c r="DQR86" s="8"/>
      <c r="DQS86" s="8"/>
      <c r="DQT86" s="8"/>
      <c r="DQU86" s="8"/>
      <c r="DQV86" s="8"/>
      <c r="DQW86" s="8"/>
      <c r="DQX86" s="8"/>
      <c r="DQY86" s="8"/>
      <c r="DQZ86" s="8"/>
      <c r="DRA86"/>
      <c r="DRB86" s="8"/>
      <c r="DRC86" s="8"/>
      <c r="DRD86" s="8"/>
      <c r="DRE86" s="8"/>
      <c r="DRF86" s="8"/>
      <c r="DRG86" s="8"/>
      <c r="DRH86" s="8"/>
      <c r="DRI86" s="8"/>
      <c r="DRJ86" s="8"/>
      <c r="DRK86" s="8"/>
      <c r="DRL86" s="8"/>
      <c r="DRM86" s="8"/>
      <c r="DRN86" s="8"/>
      <c r="DRO86" s="8"/>
      <c r="DRP86" s="8"/>
      <c r="DRQ86" s="8"/>
      <c r="DRR86" s="8"/>
      <c r="DRS86" s="8"/>
      <c r="DRT86" s="8"/>
      <c r="DRU86" s="8"/>
      <c r="DRV86" s="8"/>
      <c r="DRW86" s="8"/>
      <c r="DRX86" s="8"/>
      <c r="DRY86" s="8"/>
      <c r="DRZ86" s="8"/>
      <c r="DSA86" s="8"/>
      <c r="DSB86" s="8"/>
      <c r="DSC86" s="8"/>
      <c r="DSD86" s="8"/>
      <c r="DSE86" s="8"/>
      <c r="DSF86" s="8"/>
      <c r="DSG86" s="8"/>
      <c r="DSH86" s="8"/>
      <c r="DSI86" s="8"/>
      <c r="DSJ86" s="8"/>
      <c r="DSK86" s="8"/>
      <c r="DSL86" s="8"/>
      <c r="DSM86" s="8"/>
      <c r="DSN86" s="8"/>
      <c r="DSO86" s="8"/>
      <c r="DSP86" s="8"/>
      <c r="DSQ86" s="8"/>
      <c r="DSR86" s="8"/>
      <c r="DSS86" s="8"/>
      <c r="DST86" s="8"/>
      <c r="DSU86" s="8"/>
      <c r="DSV86" s="8"/>
      <c r="DSW86" s="8"/>
      <c r="DSX86" s="8"/>
      <c r="DSY86" s="8"/>
      <c r="DSZ86" s="8"/>
      <c r="DTA86" s="8"/>
      <c r="DTB86" s="8"/>
      <c r="DTC86" s="8"/>
      <c r="DTD86" s="8"/>
      <c r="DTE86" s="8"/>
      <c r="DTF86" s="8"/>
      <c r="DTG86" s="8"/>
      <c r="DTH86" s="8"/>
      <c r="DTI86" s="8"/>
      <c r="DTJ86"/>
      <c r="DTK86" s="8"/>
      <c r="DTL86" s="8"/>
      <c r="DTM86" s="8"/>
      <c r="DTN86" s="8"/>
      <c r="DTO86" s="8"/>
      <c r="DTP86" s="8"/>
      <c r="DTQ86" s="8"/>
      <c r="DTR86" s="8"/>
      <c r="DTS86" s="8"/>
      <c r="DTT86" s="8"/>
      <c r="DTU86" s="8"/>
      <c r="DTV86" s="8"/>
      <c r="DTW86" s="8"/>
      <c r="DTX86" s="8"/>
      <c r="DTY86" s="8"/>
      <c r="DTZ86" s="8"/>
      <c r="DUA86" s="8"/>
      <c r="DUB86" s="8"/>
      <c r="DUC86" s="8"/>
      <c r="DUD86" s="8"/>
      <c r="DUE86" s="8"/>
      <c r="DUF86" s="8"/>
      <c r="DUG86" s="8"/>
      <c r="DUH86" s="8"/>
      <c r="DUI86" s="8"/>
      <c r="DUJ86" s="8"/>
      <c r="DUK86" s="8"/>
      <c r="DUL86" s="8"/>
      <c r="DUM86" s="8"/>
      <c r="DUN86" s="8"/>
      <c r="DUO86" s="8"/>
      <c r="DUP86" s="8"/>
      <c r="DUQ86" s="8"/>
      <c r="DUR86" s="8"/>
      <c r="DUS86" s="8"/>
      <c r="DUT86" s="8"/>
      <c r="DUU86" s="8"/>
      <c r="DUV86" s="8"/>
      <c r="DUW86" s="8"/>
      <c r="DUX86" s="8"/>
      <c r="DUY86" s="8"/>
      <c r="DUZ86" s="8"/>
      <c r="DVA86" s="8"/>
      <c r="DVB86" s="8"/>
      <c r="DVC86" s="8"/>
      <c r="DVD86" s="8"/>
      <c r="DVE86" s="8"/>
      <c r="DVF86" s="8"/>
      <c r="DVG86" s="8"/>
      <c r="DVH86" s="8"/>
      <c r="DVI86" s="8"/>
      <c r="DVJ86" s="8"/>
      <c r="DVK86" s="8"/>
      <c r="DVL86" s="8"/>
      <c r="DVM86" s="8"/>
      <c r="DVN86" s="8"/>
      <c r="DVO86" s="8"/>
      <c r="DVP86" s="8"/>
      <c r="DVQ86" s="8"/>
      <c r="DVR86" s="8"/>
      <c r="DVS86"/>
      <c r="DVT86" s="8"/>
      <c r="DVU86" s="8"/>
      <c r="DVV86" s="8"/>
      <c r="DVW86" s="8"/>
      <c r="DVX86" s="8"/>
      <c r="DVY86" s="8"/>
      <c r="DVZ86" s="8"/>
      <c r="DWA86" s="8"/>
      <c r="DWB86" s="8"/>
      <c r="DWC86" s="8"/>
      <c r="DWD86" s="8"/>
      <c r="DWE86" s="8"/>
      <c r="DWF86" s="8"/>
      <c r="DWG86" s="8"/>
      <c r="DWH86" s="8"/>
      <c r="DWI86" s="8"/>
      <c r="DWJ86" s="8"/>
      <c r="DWK86" s="8"/>
      <c r="DWL86" s="8"/>
      <c r="DWM86" s="8"/>
      <c r="DWN86" s="8"/>
      <c r="DWO86" s="8"/>
      <c r="DWP86" s="8"/>
      <c r="DWQ86" s="8"/>
      <c r="DWR86" s="8"/>
      <c r="DWS86" s="8"/>
      <c r="DWT86" s="8"/>
      <c r="DWU86" s="8"/>
      <c r="DWV86" s="8"/>
      <c r="DWW86" s="8"/>
      <c r="DWX86" s="8"/>
      <c r="DWY86" s="8"/>
      <c r="DWZ86" s="8"/>
      <c r="DXA86" s="8"/>
      <c r="DXB86" s="8"/>
      <c r="DXC86" s="8"/>
      <c r="DXD86" s="8"/>
      <c r="DXE86" s="8"/>
      <c r="DXF86" s="8"/>
      <c r="DXG86" s="8"/>
      <c r="DXH86" s="8"/>
      <c r="DXI86" s="8"/>
      <c r="DXJ86" s="8"/>
      <c r="DXK86" s="8"/>
      <c r="DXL86" s="8"/>
      <c r="DXM86" s="8"/>
      <c r="DXN86" s="8"/>
      <c r="DXO86" s="8"/>
      <c r="DXP86" s="8"/>
      <c r="DXQ86" s="8"/>
      <c r="DXR86" s="8"/>
      <c r="DXS86" s="8"/>
      <c r="DXT86" s="8"/>
      <c r="DXU86" s="8"/>
      <c r="DXV86" s="8"/>
      <c r="DXW86" s="8"/>
      <c r="DXX86" s="8"/>
      <c r="DXY86" s="8"/>
      <c r="DXZ86" s="8"/>
      <c r="DYA86" s="8"/>
      <c r="DYB86"/>
      <c r="DYC86" s="8"/>
      <c r="DYD86" s="8"/>
      <c r="DYE86" s="8"/>
      <c r="DYF86" s="8"/>
      <c r="DYG86" s="8"/>
      <c r="DYH86" s="8"/>
      <c r="DYI86" s="8"/>
      <c r="DYJ86" s="8"/>
      <c r="DYK86" s="8"/>
      <c r="DYL86" s="8"/>
      <c r="DYM86" s="8"/>
      <c r="DYN86" s="8"/>
      <c r="DYO86" s="8"/>
      <c r="DYP86" s="8"/>
      <c r="DYQ86" s="8"/>
      <c r="DYR86" s="8"/>
      <c r="DYS86" s="8"/>
      <c r="DYT86" s="8"/>
      <c r="DYU86" s="8"/>
      <c r="DYV86" s="8"/>
      <c r="DYW86" s="8"/>
      <c r="DYX86" s="8"/>
      <c r="DYY86" s="8"/>
      <c r="DYZ86" s="8"/>
      <c r="DZA86" s="8"/>
      <c r="DZB86" s="8"/>
      <c r="DZC86" s="8"/>
      <c r="DZD86" s="8"/>
      <c r="DZE86" s="8"/>
      <c r="DZF86" s="8"/>
      <c r="DZG86" s="8"/>
      <c r="DZH86" s="8"/>
      <c r="DZI86" s="8"/>
      <c r="DZJ86" s="8"/>
      <c r="DZK86" s="8"/>
      <c r="DZL86" s="8"/>
      <c r="DZM86" s="8"/>
      <c r="DZN86" s="8"/>
      <c r="DZO86" s="8"/>
      <c r="DZP86" s="8"/>
      <c r="DZQ86" s="8"/>
      <c r="DZR86" s="8"/>
      <c r="DZS86" s="8"/>
      <c r="DZT86" s="8"/>
      <c r="DZU86" s="8"/>
      <c r="DZV86" s="8"/>
      <c r="DZW86" s="8"/>
      <c r="DZX86" s="8"/>
      <c r="DZY86" s="8"/>
      <c r="DZZ86" s="8"/>
      <c r="EAA86" s="8"/>
      <c r="EAB86" s="8"/>
      <c r="EAC86" s="8"/>
      <c r="EAD86" s="8"/>
      <c r="EAE86" s="8"/>
      <c r="EAF86" s="8"/>
      <c r="EAG86" s="8"/>
      <c r="EAH86" s="8"/>
      <c r="EAI86" s="8"/>
      <c r="EAJ86" s="8"/>
      <c r="EAK86"/>
      <c r="EAL86" s="8"/>
      <c r="EAM86" s="8"/>
      <c r="EAN86" s="8"/>
      <c r="EAO86" s="8"/>
      <c r="EAP86" s="8"/>
      <c r="EAQ86" s="8"/>
      <c r="EAR86" s="8"/>
      <c r="EAS86" s="8"/>
      <c r="EAT86" s="8"/>
      <c r="EAU86" s="8"/>
      <c r="EAV86" s="8"/>
      <c r="EAW86" s="8"/>
      <c r="EAX86" s="8"/>
      <c r="EAY86" s="8"/>
      <c r="EAZ86" s="8"/>
      <c r="EBA86" s="8"/>
      <c r="EBB86" s="8"/>
      <c r="EBC86" s="8"/>
      <c r="EBD86" s="8"/>
      <c r="EBE86" s="8"/>
      <c r="EBF86" s="8"/>
      <c r="EBG86" s="8"/>
      <c r="EBH86" s="8"/>
      <c r="EBI86" s="8"/>
      <c r="EBJ86" s="8"/>
      <c r="EBK86" s="8"/>
      <c r="EBL86" s="8"/>
      <c r="EBM86" s="8"/>
      <c r="EBN86" s="8"/>
      <c r="EBO86" s="8"/>
      <c r="EBP86" s="8"/>
      <c r="EBQ86" s="8"/>
      <c r="EBR86" s="8"/>
      <c r="EBS86" s="8"/>
      <c r="EBT86" s="8"/>
      <c r="EBU86" s="8"/>
      <c r="EBV86" s="8"/>
      <c r="EBW86" s="8"/>
      <c r="EBX86" s="8"/>
      <c r="EBY86" s="8"/>
      <c r="EBZ86" s="8"/>
      <c r="ECA86" s="8"/>
      <c r="ECB86" s="8"/>
      <c r="ECC86" s="8"/>
      <c r="ECD86" s="8"/>
      <c r="ECE86" s="8"/>
      <c r="ECF86" s="8"/>
      <c r="ECG86" s="8"/>
      <c r="ECH86" s="8"/>
      <c r="ECI86" s="8"/>
      <c r="ECJ86" s="8"/>
      <c r="ECK86" s="8"/>
      <c r="ECL86" s="8"/>
      <c r="ECM86" s="8"/>
      <c r="ECN86" s="8"/>
      <c r="ECO86" s="8"/>
      <c r="ECP86" s="8"/>
      <c r="ECQ86" s="8"/>
      <c r="ECR86" s="8"/>
      <c r="ECS86" s="8"/>
      <c r="ECT86"/>
      <c r="ECU86" s="8"/>
      <c r="ECV86" s="8"/>
      <c r="ECW86" s="8"/>
      <c r="ECX86" s="8"/>
      <c r="ECY86" s="8"/>
      <c r="ECZ86" s="8"/>
      <c r="EDA86" s="8"/>
      <c r="EDB86" s="8"/>
      <c r="EDC86" s="8"/>
      <c r="EDD86" s="8"/>
      <c r="EDE86" s="8"/>
      <c r="EDF86" s="8"/>
      <c r="EDG86" s="8"/>
      <c r="EDH86" s="8"/>
      <c r="EDI86" s="8"/>
      <c r="EDJ86" s="8"/>
      <c r="EDK86" s="8"/>
      <c r="EDL86" s="8"/>
      <c r="EDM86" s="8"/>
      <c r="EDN86" s="8"/>
      <c r="EDO86" s="8"/>
      <c r="EDP86" s="8"/>
      <c r="EDQ86" s="8"/>
      <c r="EDR86" s="8"/>
      <c r="EDS86" s="8"/>
      <c r="EDT86" s="8"/>
      <c r="EDU86" s="8"/>
      <c r="EDV86" s="8"/>
      <c r="EDW86" s="8"/>
      <c r="EDX86" s="8"/>
      <c r="EDY86" s="8"/>
      <c r="EDZ86" s="8"/>
      <c r="EEA86" s="8"/>
      <c r="EEB86" s="8"/>
      <c r="EEC86" s="8"/>
      <c r="EED86" s="8"/>
      <c r="EEE86" s="8"/>
      <c r="EEF86" s="8"/>
      <c r="EEG86" s="8"/>
      <c r="EEH86" s="8"/>
      <c r="EEI86" s="8"/>
      <c r="EEJ86" s="8"/>
      <c r="EEK86" s="8"/>
      <c r="EEL86" s="8"/>
      <c r="EEM86" s="8"/>
      <c r="EEN86" s="8"/>
      <c r="EEO86" s="8"/>
      <c r="EEP86" s="8"/>
      <c r="EEQ86" s="8"/>
      <c r="EER86" s="8"/>
      <c r="EES86" s="8"/>
      <c r="EET86" s="8"/>
      <c r="EEU86" s="8"/>
      <c r="EEV86" s="8"/>
      <c r="EEW86" s="8"/>
      <c r="EEX86" s="8"/>
      <c r="EEY86" s="8"/>
      <c r="EEZ86" s="8"/>
      <c r="EFA86" s="8"/>
      <c r="EFB86" s="8"/>
      <c r="EFC86"/>
      <c r="EFD86" s="8"/>
      <c r="EFE86" s="8"/>
      <c r="EFF86" s="8"/>
      <c r="EFG86" s="8"/>
      <c r="EFH86" s="8"/>
      <c r="EFI86" s="8"/>
      <c r="EFJ86" s="8"/>
      <c r="EFK86" s="8"/>
      <c r="EFL86" s="8"/>
      <c r="EFM86" s="8"/>
      <c r="EFN86" s="8"/>
      <c r="EFO86" s="8"/>
      <c r="EFP86" s="8"/>
      <c r="EFQ86" s="8"/>
      <c r="EFR86" s="8"/>
      <c r="EFS86" s="8"/>
      <c r="EFT86" s="8"/>
      <c r="EFU86" s="8"/>
      <c r="EFV86" s="8"/>
      <c r="EFW86" s="8"/>
      <c r="EFX86" s="8"/>
      <c r="EFY86" s="8"/>
      <c r="EFZ86" s="8"/>
      <c r="EGA86" s="8"/>
      <c r="EGB86" s="8"/>
      <c r="EGC86" s="8"/>
      <c r="EGD86" s="8"/>
      <c r="EGE86" s="8"/>
      <c r="EGF86" s="8"/>
      <c r="EGG86" s="8"/>
      <c r="EGH86" s="8"/>
      <c r="EGI86" s="8"/>
      <c r="EGJ86" s="8"/>
      <c r="EGK86" s="8"/>
      <c r="EGL86" s="8"/>
      <c r="EGM86" s="8"/>
      <c r="EGN86" s="8"/>
      <c r="EGO86" s="8"/>
      <c r="EGP86" s="8"/>
      <c r="EGQ86" s="8"/>
      <c r="EGR86" s="8"/>
      <c r="EGS86" s="8"/>
      <c r="EGT86" s="8"/>
      <c r="EGU86" s="8"/>
      <c r="EGV86" s="8"/>
      <c r="EGW86" s="8"/>
      <c r="EGX86" s="8"/>
      <c r="EGY86" s="8"/>
      <c r="EGZ86" s="8"/>
      <c r="EHA86" s="8"/>
      <c r="EHB86" s="8"/>
      <c r="EHC86" s="8"/>
      <c r="EHD86" s="8"/>
      <c r="EHE86" s="8"/>
      <c r="EHF86" s="8"/>
      <c r="EHG86" s="8"/>
      <c r="EHH86" s="8"/>
      <c r="EHI86" s="8"/>
      <c r="EHJ86" s="8"/>
      <c r="EHK86" s="8"/>
      <c r="EHL86"/>
      <c r="EHM86" s="8"/>
      <c r="EHN86" s="8"/>
      <c r="EHO86" s="8"/>
      <c r="EHP86" s="8"/>
      <c r="EHQ86" s="8"/>
      <c r="EHR86" s="8"/>
      <c r="EHS86" s="8"/>
      <c r="EHT86" s="8"/>
      <c r="EHU86" s="8"/>
      <c r="EHV86" s="8"/>
      <c r="EHW86" s="8"/>
      <c r="EHX86" s="8"/>
      <c r="EHY86" s="8"/>
      <c r="EHZ86" s="8"/>
      <c r="EIA86" s="8"/>
      <c r="EIB86" s="8"/>
      <c r="EIC86" s="8"/>
      <c r="EID86" s="8"/>
      <c r="EIE86" s="8"/>
      <c r="EIF86" s="8"/>
      <c r="EIG86" s="8"/>
      <c r="EIH86" s="8"/>
      <c r="EII86" s="8"/>
      <c r="EIJ86" s="8"/>
      <c r="EIK86" s="8"/>
      <c r="EIL86" s="8"/>
      <c r="EIM86" s="8"/>
      <c r="EIN86" s="8"/>
      <c r="EIO86" s="8"/>
      <c r="EIP86" s="8"/>
      <c r="EIQ86" s="8"/>
      <c r="EIR86" s="8"/>
      <c r="EIS86" s="8"/>
      <c r="EIT86" s="8"/>
      <c r="EIU86" s="8"/>
      <c r="EIV86" s="8"/>
      <c r="EIW86" s="8"/>
      <c r="EIX86" s="8"/>
      <c r="EIY86" s="8"/>
      <c r="EIZ86" s="8"/>
      <c r="EJA86" s="8"/>
      <c r="EJB86" s="8"/>
      <c r="EJC86" s="8"/>
      <c r="EJD86" s="8"/>
      <c r="EJE86" s="8"/>
      <c r="EJF86" s="8"/>
      <c r="EJG86" s="8"/>
      <c r="EJH86" s="8"/>
      <c r="EJI86" s="8"/>
      <c r="EJJ86" s="8"/>
      <c r="EJK86" s="8"/>
      <c r="EJL86" s="8"/>
      <c r="EJM86" s="8"/>
      <c r="EJN86" s="8"/>
      <c r="EJO86" s="8"/>
      <c r="EJP86" s="8"/>
      <c r="EJQ86" s="8"/>
      <c r="EJR86" s="8"/>
      <c r="EJS86" s="8"/>
      <c r="EJT86" s="8"/>
      <c r="EJU86"/>
      <c r="EJV86" s="8"/>
      <c r="EJW86" s="8"/>
      <c r="EJX86" s="8"/>
      <c r="EJY86" s="8"/>
      <c r="EJZ86" s="8"/>
      <c r="EKA86" s="8"/>
      <c r="EKB86" s="8"/>
      <c r="EKC86" s="8"/>
      <c r="EKD86" s="8"/>
      <c r="EKE86" s="8"/>
      <c r="EKF86" s="8"/>
      <c r="EKG86" s="8"/>
      <c r="EKH86" s="8"/>
      <c r="EKI86" s="8"/>
      <c r="EKJ86" s="8"/>
      <c r="EKK86" s="8"/>
      <c r="EKL86" s="8"/>
      <c r="EKM86" s="8"/>
      <c r="EKN86" s="8"/>
      <c r="EKO86" s="8"/>
      <c r="EKP86" s="8"/>
      <c r="EKQ86" s="8"/>
      <c r="EKR86" s="8"/>
      <c r="EKS86" s="8"/>
      <c r="EKT86" s="8"/>
      <c r="EKU86" s="8"/>
      <c r="EKV86" s="8"/>
      <c r="EKW86" s="8"/>
      <c r="EKX86" s="8"/>
      <c r="EKY86" s="8"/>
      <c r="EKZ86" s="8"/>
      <c r="ELA86" s="8"/>
      <c r="ELB86" s="8"/>
      <c r="ELC86" s="8"/>
      <c r="ELD86" s="8"/>
      <c r="ELE86" s="8"/>
      <c r="ELF86" s="8"/>
      <c r="ELG86" s="8"/>
      <c r="ELH86" s="8"/>
      <c r="ELI86" s="8"/>
      <c r="ELJ86" s="8"/>
      <c r="ELK86" s="8"/>
      <c r="ELL86" s="8"/>
      <c r="ELM86" s="8"/>
      <c r="ELN86" s="8"/>
      <c r="ELO86" s="8"/>
      <c r="ELP86" s="8"/>
      <c r="ELQ86" s="8"/>
      <c r="ELR86" s="8"/>
      <c r="ELS86" s="8"/>
      <c r="ELT86" s="8"/>
      <c r="ELU86" s="8"/>
      <c r="ELV86" s="8"/>
      <c r="ELW86" s="8"/>
      <c r="ELX86" s="8"/>
      <c r="ELY86" s="8"/>
      <c r="ELZ86" s="8"/>
      <c r="EMA86" s="8"/>
      <c r="EMB86" s="8"/>
      <c r="EMC86" s="8"/>
      <c r="EMD86"/>
      <c r="EME86" s="8"/>
      <c r="EMF86" s="8"/>
      <c r="EMG86" s="8"/>
      <c r="EMH86" s="8"/>
      <c r="EMI86" s="8"/>
      <c r="EMJ86" s="8"/>
      <c r="EMK86" s="8"/>
      <c r="EML86" s="8"/>
      <c r="EMM86" s="8"/>
      <c r="EMN86" s="8"/>
      <c r="EMO86" s="8"/>
      <c r="EMP86" s="8"/>
      <c r="EMQ86" s="8"/>
      <c r="EMR86" s="8"/>
      <c r="EMS86" s="8"/>
      <c r="EMT86" s="8"/>
      <c r="EMU86" s="8"/>
      <c r="EMV86" s="8"/>
      <c r="EMW86" s="8"/>
      <c r="EMX86" s="8"/>
      <c r="EMY86" s="8"/>
      <c r="EMZ86" s="8"/>
      <c r="ENA86" s="8"/>
      <c r="ENB86" s="8"/>
      <c r="ENC86" s="8"/>
      <c r="END86" s="8"/>
      <c r="ENE86" s="8"/>
      <c r="ENF86" s="8"/>
      <c r="ENG86" s="8"/>
      <c r="ENH86" s="8"/>
      <c r="ENI86" s="8"/>
      <c r="ENJ86" s="8"/>
      <c r="ENK86" s="8"/>
      <c r="ENL86" s="8"/>
      <c r="ENM86" s="8"/>
      <c r="ENN86" s="8"/>
      <c r="ENO86" s="8"/>
      <c r="ENP86" s="8"/>
      <c r="ENQ86" s="8"/>
      <c r="ENR86" s="8"/>
      <c r="ENS86" s="8"/>
      <c r="ENT86" s="8"/>
      <c r="ENU86" s="8"/>
      <c r="ENV86" s="8"/>
      <c r="ENW86" s="8"/>
      <c r="ENX86" s="8"/>
      <c r="ENY86" s="8"/>
      <c r="ENZ86" s="8"/>
      <c r="EOA86" s="8"/>
      <c r="EOB86" s="8"/>
      <c r="EOC86" s="8"/>
      <c r="EOD86" s="8"/>
      <c r="EOE86" s="8"/>
      <c r="EOF86" s="8"/>
      <c r="EOG86" s="8"/>
      <c r="EOH86" s="8"/>
      <c r="EOI86" s="8"/>
      <c r="EOJ86" s="8"/>
      <c r="EOK86" s="8"/>
      <c r="EOL86" s="8"/>
      <c r="EOM86"/>
      <c r="EON86" s="8"/>
      <c r="EOO86" s="8"/>
      <c r="EOP86" s="8"/>
      <c r="EOQ86" s="8"/>
      <c r="EOR86" s="8"/>
      <c r="EOS86" s="8"/>
      <c r="EOT86" s="8"/>
      <c r="EOU86" s="8"/>
      <c r="EOV86" s="8"/>
      <c r="EOW86" s="8"/>
      <c r="EOX86" s="8"/>
      <c r="EOY86" s="8"/>
      <c r="EOZ86" s="8"/>
      <c r="EPA86" s="8"/>
      <c r="EPB86" s="8"/>
      <c r="EPC86" s="8"/>
      <c r="EPD86" s="8"/>
      <c r="EPE86" s="8"/>
      <c r="EPF86" s="8"/>
      <c r="EPG86" s="8"/>
      <c r="EPH86" s="8"/>
      <c r="EPI86" s="8"/>
      <c r="EPJ86" s="8"/>
      <c r="EPK86" s="8"/>
      <c r="EPL86" s="8"/>
      <c r="EPM86" s="8"/>
      <c r="EPN86" s="8"/>
      <c r="EPO86" s="8"/>
      <c r="EPP86" s="8"/>
      <c r="EPQ86" s="8"/>
      <c r="EPR86" s="8"/>
      <c r="EPS86" s="8"/>
      <c r="EPT86" s="8"/>
      <c r="EPU86" s="8"/>
      <c r="EPV86" s="8"/>
      <c r="EPW86" s="8"/>
      <c r="EPX86" s="8"/>
      <c r="EPY86" s="8"/>
      <c r="EPZ86" s="8"/>
      <c r="EQA86" s="8"/>
      <c r="EQB86" s="8"/>
      <c r="EQC86" s="8"/>
      <c r="EQD86" s="8"/>
      <c r="EQE86" s="8"/>
      <c r="EQF86" s="8"/>
      <c r="EQG86" s="8"/>
      <c r="EQH86" s="8"/>
      <c r="EQI86" s="8"/>
      <c r="EQJ86" s="8"/>
      <c r="EQK86" s="8"/>
      <c r="EQL86" s="8"/>
      <c r="EQM86" s="8"/>
      <c r="EQN86" s="8"/>
      <c r="EQO86" s="8"/>
      <c r="EQP86" s="8"/>
      <c r="EQQ86" s="8"/>
      <c r="EQR86" s="8"/>
      <c r="EQS86" s="8"/>
      <c r="EQT86" s="8"/>
      <c r="EQU86" s="8"/>
      <c r="EQV86"/>
      <c r="EQW86" s="8"/>
      <c r="EQX86" s="8"/>
      <c r="EQY86" s="8"/>
      <c r="EQZ86" s="8"/>
      <c r="ERA86" s="8"/>
      <c r="ERB86" s="8"/>
      <c r="ERC86" s="8"/>
      <c r="ERD86" s="8"/>
      <c r="ERE86" s="8"/>
      <c r="ERF86" s="8"/>
      <c r="ERG86" s="8"/>
      <c r="ERH86" s="8"/>
      <c r="ERI86" s="8"/>
      <c r="ERJ86" s="8"/>
      <c r="ERK86" s="8"/>
      <c r="ERL86" s="8"/>
      <c r="ERM86" s="8"/>
      <c r="ERN86" s="8"/>
      <c r="ERO86" s="8"/>
      <c r="ERP86" s="8"/>
      <c r="ERQ86" s="8"/>
      <c r="ERR86" s="8"/>
      <c r="ERS86" s="8"/>
      <c r="ERT86" s="8"/>
      <c r="ERU86" s="8"/>
      <c r="ERV86" s="8"/>
      <c r="ERW86" s="8"/>
      <c r="ERX86" s="8"/>
      <c r="ERY86" s="8"/>
      <c r="ERZ86" s="8"/>
      <c r="ESA86" s="8"/>
      <c r="ESB86" s="8"/>
      <c r="ESC86" s="8"/>
      <c r="ESD86" s="8"/>
      <c r="ESE86" s="8"/>
      <c r="ESF86" s="8"/>
      <c r="ESG86" s="8"/>
      <c r="ESH86" s="8"/>
      <c r="ESI86" s="8"/>
      <c r="ESJ86" s="8"/>
      <c r="ESK86" s="8"/>
      <c r="ESL86" s="8"/>
      <c r="ESM86" s="8"/>
      <c r="ESN86" s="8"/>
      <c r="ESO86" s="8"/>
      <c r="ESP86" s="8"/>
      <c r="ESQ86" s="8"/>
      <c r="ESR86" s="8"/>
      <c r="ESS86" s="8"/>
      <c r="EST86" s="8"/>
      <c r="ESU86" s="8"/>
      <c r="ESV86" s="8"/>
      <c r="ESW86" s="8"/>
      <c r="ESX86" s="8"/>
      <c r="ESY86" s="8"/>
      <c r="ESZ86" s="8"/>
      <c r="ETA86" s="8"/>
      <c r="ETB86" s="8"/>
      <c r="ETC86" s="8"/>
      <c r="ETD86" s="8"/>
      <c r="ETE86"/>
      <c r="ETF86" s="8"/>
      <c r="ETG86" s="8"/>
      <c r="ETH86" s="8"/>
      <c r="ETI86" s="8"/>
      <c r="ETJ86" s="8"/>
      <c r="ETK86" s="8"/>
      <c r="ETL86" s="8"/>
      <c r="ETM86" s="8"/>
      <c r="ETN86" s="8"/>
      <c r="ETO86" s="8"/>
      <c r="ETP86" s="8"/>
      <c r="ETQ86" s="8"/>
      <c r="ETR86" s="8"/>
      <c r="ETS86" s="8"/>
      <c r="ETT86" s="8"/>
      <c r="ETU86" s="8"/>
      <c r="ETV86" s="8"/>
      <c r="ETW86" s="8"/>
      <c r="ETX86" s="8"/>
      <c r="ETY86" s="8"/>
      <c r="ETZ86" s="8"/>
      <c r="EUA86" s="8"/>
      <c r="EUB86" s="8"/>
      <c r="EUC86" s="8"/>
      <c r="EUD86" s="8"/>
      <c r="EUE86" s="8"/>
      <c r="EUF86" s="8"/>
      <c r="EUG86" s="8"/>
      <c r="EUH86" s="8"/>
      <c r="EUI86" s="8"/>
      <c r="EUJ86" s="8"/>
      <c r="EUK86" s="8"/>
      <c r="EUL86" s="8"/>
      <c r="EUM86" s="8"/>
      <c r="EUN86" s="8"/>
      <c r="EUO86" s="8"/>
      <c r="EUP86" s="8"/>
      <c r="EUQ86" s="8"/>
      <c r="EUR86" s="8"/>
      <c r="EUS86" s="8"/>
      <c r="EUT86" s="8"/>
      <c r="EUU86" s="8"/>
      <c r="EUV86" s="8"/>
      <c r="EUW86" s="8"/>
      <c r="EUX86" s="8"/>
      <c r="EUY86" s="8"/>
      <c r="EUZ86" s="8"/>
      <c r="EVA86" s="8"/>
      <c r="EVB86" s="8"/>
      <c r="EVC86" s="8"/>
      <c r="EVD86" s="8"/>
      <c r="EVE86" s="8"/>
      <c r="EVF86" s="8"/>
      <c r="EVG86" s="8"/>
      <c r="EVH86" s="8"/>
      <c r="EVI86" s="8"/>
      <c r="EVJ86" s="8"/>
      <c r="EVK86" s="8"/>
      <c r="EVL86" s="8"/>
      <c r="EVM86" s="8"/>
      <c r="EVN86"/>
      <c r="EVO86" s="8"/>
      <c r="EVP86" s="8"/>
      <c r="EVQ86" s="8"/>
      <c r="EVR86" s="8"/>
      <c r="EVS86" s="8"/>
      <c r="EVT86" s="8"/>
      <c r="EVU86" s="8"/>
      <c r="EVV86" s="8"/>
      <c r="EVW86" s="8"/>
      <c r="EVX86" s="8"/>
      <c r="EVY86" s="8"/>
      <c r="EVZ86" s="8"/>
      <c r="EWA86" s="8"/>
      <c r="EWB86" s="8"/>
      <c r="EWC86" s="8"/>
      <c r="EWD86" s="8"/>
      <c r="EWE86" s="8"/>
      <c r="EWF86" s="8"/>
      <c r="EWG86" s="8"/>
      <c r="EWH86" s="8"/>
      <c r="EWI86" s="8"/>
      <c r="EWJ86" s="8"/>
      <c r="EWK86" s="8"/>
      <c r="EWL86" s="8"/>
      <c r="EWM86" s="8"/>
      <c r="EWN86" s="8"/>
      <c r="EWO86" s="8"/>
      <c r="EWP86" s="8"/>
      <c r="EWQ86" s="8"/>
      <c r="EWR86" s="8"/>
      <c r="EWS86" s="8"/>
      <c r="EWT86" s="8"/>
      <c r="EWU86" s="8"/>
      <c r="EWV86" s="8"/>
      <c r="EWW86" s="8"/>
      <c r="EWX86" s="8"/>
      <c r="EWY86" s="8"/>
      <c r="EWZ86" s="8"/>
      <c r="EXA86" s="8"/>
      <c r="EXB86" s="8"/>
      <c r="EXC86" s="8"/>
      <c r="EXD86" s="8"/>
      <c r="EXE86" s="8"/>
      <c r="EXF86" s="8"/>
      <c r="EXG86" s="8"/>
      <c r="EXH86" s="8"/>
      <c r="EXI86" s="8"/>
      <c r="EXJ86" s="8"/>
      <c r="EXK86" s="8"/>
      <c r="EXL86" s="8"/>
      <c r="EXM86" s="8"/>
      <c r="EXN86" s="8"/>
      <c r="EXO86" s="8"/>
      <c r="EXP86" s="8"/>
      <c r="EXQ86" s="8"/>
      <c r="EXR86" s="8"/>
      <c r="EXS86" s="8"/>
      <c r="EXT86" s="8"/>
      <c r="EXU86" s="8"/>
      <c r="EXV86" s="8"/>
      <c r="EXW86"/>
      <c r="EXX86" s="8"/>
      <c r="EXY86" s="8"/>
      <c r="EXZ86" s="8"/>
      <c r="EYA86" s="8"/>
      <c r="EYB86" s="8"/>
      <c r="EYC86" s="8"/>
      <c r="EYD86" s="8"/>
      <c r="EYE86" s="8"/>
      <c r="EYF86" s="8"/>
      <c r="EYG86" s="8"/>
      <c r="EYH86" s="8"/>
      <c r="EYI86" s="8"/>
      <c r="EYJ86" s="8"/>
      <c r="EYK86" s="8"/>
      <c r="EYL86" s="8"/>
      <c r="EYM86" s="8"/>
      <c r="EYN86" s="8"/>
      <c r="EYO86" s="8"/>
      <c r="EYP86" s="8"/>
      <c r="EYQ86" s="8"/>
      <c r="EYR86" s="8"/>
      <c r="EYS86" s="8"/>
      <c r="EYT86" s="8"/>
      <c r="EYU86" s="8"/>
      <c r="EYV86" s="8"/>
      <c r="EYW86" s="8"/>
      <c r="EYX86" s="8"/>
      <c r="EYY86" s="8"/>
      <c r="EYZ86" s="8"/>
      <c r="EZA86" s="8"/>
      <c r="EZB86" s="8"/>
      <c r="EZC86" s="8"/>
      <c r="EZD86" s="8"/>
      <c r="EZE86" s="8"/>
      <c r="EZF86" s="8"/>
      <c r="EZG86" s="8"/>
      <c r="EZH86" s="8"/>
      <c r="EZI86" s="8"/>
      <c r="EZJ86" s="8"/>
      <c r="EZK86" s="8"/>
      <c r="EZL86" s="8"/>
      <c r="EZM86" s="8"/>
      <c r="EZN86" s="8"/>
      <c r="EZO86" s="8"/>
      <c r="EZP86" s="8"/>
      <c r="EZQ86" s="8"/>
      <c r="EZR86" s="8"/>
      <c r="EZS86" s="8"/>
      <c r="EZT86" s="8"/>
      <c r="EZU86" s="8"/>
      <c r="EZV86" s="8"/>
      <c r="EZW86" s="8"/>
      <c r="EZX86" s="8"/>
      <c r="EZY86" s="8"/>
      <c r="EZZ86" s="8"/>
      <c r="FAA86" s="8"/>
      <c r="FAB86" s="8"/>
      <c r="FAC86" s="8"/>
      <c r="FAD86" s="8"/>
      <c r="FAE86" s="8"/>
      <c r="FAF86"/>
      <c r="FAG86" s="8"/>
      <c r="FAH86" s="8"/>
      <c r="FAI86" s="8"/>
      <c r="FAJ86" s="8"/>
      <c r="FAK86" s="8"/>
      <c r="FAL86" s="8"/>
      <c r="FAM86" s="8"/>
      <c r="FAN86" s="8"/>
      <c r="FAO86" s="8"/>
      <c r="FAP86" s="8"/>
      <c r="FAQ86" s="8"/>
      <c r="FAR86" s="8"/>
      <c r="FAS86" s="8"/>
      <c r="FAT86" s="8"/>
      <c r="FAU86" s="8"/>
      <c r="FAV86" s="8"/>
      <c r="FAW86" s="8"/>
      <c r="FAX86" s="8"/>
      <c r="FAY86" s="8"/>
      <c r="FAZ86" s="8"/>
      <c r="FBA86" s="8"/>
      <c r="FBB86" s="8"/>
      <c r="FBC86" s="8"/>
      <c r="FBD86" s="8"/>
      <c r="FBE86" s="8"/>
      <c r="FBF86" s="8"/>
      <c r="FBG86" s="8"/>
      <c r="FBH86" s="8"/>
      <c r="FBI86" s="8"/>
      <c r="FBJ86" s="8"/>
      <c r="FBK86" s="8"/>
      <c r="FBL86" s="8"/>
      <c r="FBM86" s="8"/>
      <c r="FBN86" s="8"/>
      <c r="FBO86" s="8"/>
      <c r="FBP86" s="8"/>
      <c r="FBQ86" s="8"/>
      <c r="FBR86" s="8"/>
      <c r="FBS86" s="8"/>
      <c r="FBT86" s="8"/>
      <c r="FBU86" s="8"/>
      <c r="FBV86" s="8"/>
      <c r="FBW86" s="8"/>
      <c r="FBX86" s="8"/>
      <c r="FBY86" s="8"/>
      <c r="FBZ86" s="8"/>
      <c r="FCA86" s="8"/>
      <c r="FCB86" s="8"/>
      <c r="FCC86" s="8"/>
      <c r="FCD86" s="8"/>
      <c r="FCE86" s="8"/>
      <c r="FCF86" s="8"/>
      <c r="FCG86" s="8"/>
      <c r="FCH86" s="8"/>
      <c r="FCI86" s="8"/>
      <c r="FCJ86" s="8"/>
      <c r="FCK86" s="8"/>
      <c r="FCL86" s="8"/>
      <c r="FCM86" s="8"/>
      <c r="FCN86" s="8"/>
      <c r="FCO86"/>
      <c r="FCP86" s="8"/>
      <c r="FCQ86" s="8"/>
      <c r="FCR86" s="8"/>
      <c r="FCS86" s="8"/>
      <c r="FCT86" s="8"/>
      <c r="FCU86" s="8"/>
      <c r="FCV86" s="8"/>
      <c r="FCW86" s="8"/>
      <c r="FCX86" s="8"/>
      <c r="FCY86" s="8"/>
      <c r="FCZ86" s="8"/>
      <c r="FDA86" s="8"/>
      <c r="FDB86" s="8"/>
      <c r="FDC86" s="8"/>
      <c r="FDD86" s="8"/>
      <c r="FDE86" s="8"/>
      <c r="FDF86" s="8"/>
      <c r="FDG86" s="8"/>
      <c r="FDH86" s="8"/>
      <c r="FDI86" s="8"/>
      <c r="FDJ86" s="8"/>
      <c r="FDK86" s="8"/>
      <c r="FDL86" s="8"/>
      <c r="FDM86" s="8"/>
      <c r="FDN86" s="8"/>
      <c r="FDO86" s="8"/>
      <c r="FDP86" s="8"/>
      <c r="FDQ86" s="8"/>
      <c r="FDR86" s="8"/>
      <c r="FDS86" s="8"/>
      <c r="FDT86" s="8"/>
      <c r="FDU86" s="8"/>
      <c r="FDV86" s="8"/>
      <c r="FDW86" s="8"/>
      <c r="FDX86" s="8"/>
      <c r="FDY86" s="8"/>
      <c r="FDZ86" s="8"/>
      <c r="FEA86" s="8"/>
      <c r="FEB86" s="8"/>
      <c r="FEC86" s="8"/>
      <c r="FED86" s="8"/>
      <c r="FEE86" s="8"/>
      <c r="FEF86" s="8"/>
      <c r="FEG86" s="8"/>
      <c r="FEH86" s="8"/>
      <c r="FEI86" s="8"/>
      <c r="FEJ86" s="8"/>
      <c r="FEK86" s="8"/>
      <c r="FEL86" s="8"/>
      <c r="FEM86" s="8"/>
      <c r="FEN86" s="8"/>
      <c r="FEO86" s="8"/>
      <c r="FEP86" s="8"/>
      <c r="FEQ86" s="8"/>
      <c r="FER86" s="8"/>
      <c r="FES86" s="8"/>
      <c r="FET86" s="8"/>
      <c r="FEU86" s="8"/>
      <c r="FEV86" s="8"/>
      <c r="FEW86" s="8"/>
      <c r="FEX86"/>
      <c r="FEY86" s="8"/>
      <c r="FEZ86" s="8"/>
      <c r="FFA86" s="8"/>
      <c r="FFB86" s="8"/>
      <c r="FFC86" s="8"/>
      <c r="FFD86" s="8"/>
      <c r="FFE86" s="8"/>
      <c r="FFF86" s="8"/>
      <c r="FFG86" s="8"/>
      <c r="FFH86" s="8"/>
      <c r="FFI86" s="8"/>
      <c r="FFJ86" s="8"/>
      <c r="FFK86" s="8"/>
      <c r="FFL86" s="8"/>
      <c r="FFM86" s="8"/>
      <c r="FFN86" s="8"/>
      <c r="FFO86" s="8"/>
      <c r="FFP86" s="8"/>
      <c r="FFQ86" s="8"/>
      <c r="FFR86" s="8"/>
      <c r="FFS86" s="8"/>
      <c r="FFT86" s="8"/>
      <c r="FFU86" s="8"/>
      <c r="FFV86" s="8"/>
      <c r="FFW86" s="8"/>
      <c r="FFX86" s="8"/>
      <c r="FFY86" s="8"/>
      <c r="FFZ86" s="8"/>
      <c r="FGA86" s="8"/>
      <c r="FGB86" s="8"/>
      <c r="FGC86" s="8"/>
      <c r="FGD86" s="8"/>
      <c r="FGE86" s="8"/>
      <c r="FGF86" s="8"/>
      <c r="FGG86" s="8"/>
      <c r="FGH86" s="8"/>
      <c r="FGI86" s="8"/>
      <c r="FGJ86" s="8"/>
      <c r="FGK86" s="8"/>
      <c r="FGL86" s="8"/>
      <c r="FGM86" s="8"/>
      <c r="FGN86" s="8"/>
      <c r="FGO86" s="8"/>
      <c r="FGP86" s="8"/>
      <c r="FGQ86" s="8"/>
      <c r="FGR86" s="8"/>
      <c r="FGS86" s="8"/>
      <c r="FGT86" s="8"/>
      <c r="FGU86" s="8"/>
      <c r="FGV86" s="8"/>
      <c r="FGW86" s="8"/>
      <c r="FGX86" s="8"/>
      <c r="FGY86" s="8"/>
      <c r="FGZ86" s="8"/>
      <c r="FHA86" s="8"/>
      <c r="FHB86" s="8"/>
      <c r="FHC86" s="8"/>
      <c r="FHD86" s="8"/>
      <c r="FHE86" s="8"/>
      <c r="FHF86" s="8"/>
      <c r="FHG86"/>
      <c r="FHH86" s="8"/>
      <c r="FHI86" s="8"/>
      <c r="FHJ86" s="8"/>
      <c r="FHK86" s="8"/>
      <c r="FHL86" s="8"/>
      <c r="FHM86" s="8"/>
      <c r="FHN86" s="8"/>
      <c r="FHO86" s="8"/>
      <c r="FHP86" s="8"/>
      <c r="FHQ86" s="8"/>
      <c r="FHR86" s="8"/>
      <c r="FHS86" s="8"/>
      <c r="FHT86" s="8"/>
      <c r="FHU86" s="8"/>
      <c r="FHV86" s="8"/>
      <c r="FHW86" s="8"/>
      <c r="FHX86" s="8"/>
      <c r="FHY86" s="8"/>
      <c r="FHZ86" s="8"/>
      <c r="FIA86" s="8"/>
      <c r="FIB86" s="8"/>
      <c r="FIC86" s="8"/>
      <c r="FID86" s="8"/>
      <c r="FIE86" s="8"/>
      <c r="FIF86" s="8"/>
      <c r="FIG86" s="8"/>
      <c r="FIH86" s="8"/>
      <c r="FII86" s="8"/>
      <c r="FIJ86" s="8"/>
      <c r="FIK86" s="8"/>
      <c r="FIL86" s="8"/>
      <c r="FIM86" s="8"/>
      <c r="FIN86" s="8"/>
      <c r="FIO86" s="8"/>
      <c r="FIP86" s="8"/>
      <c r="FIQ86" s="8"/>
      <c r="FIR86" s="8"/>
      <c r="FIS86" s="8"/>
      <c r="FIT86" s="8"/>
      <c r="FIU86" s="8"/>
      <c r="FIV86" s="8"/>
      <c r="FIW86" s="8"/>
      <c r="FIX86" s="8"/>
      <c r="FIY86" s="8"/>
      <c r="FIZ86" s="8"/>
      <c r="FJA86" s="8"/>
      <c r="FJB86" s="8"/>
      <c r="FJC86" s="8"/>
      <c r="FJD86" s="8"/>
      <c r="FJE86" s="8"/>
      <c r="FJF86" s="8"/>
      <c r="FJG86" s="8"/>
      <c r="FJH86" s="8"/>
      <c r="FJI86" s="8"/>
      <c r="FJJ86" s="8"/>
      <c r="FJK86" s="8"/>
      <c r="FJL86" s="8"/>
      <c r="FJM86" s="8"/>
      <c r="FJN86" s="8"/>
      <c r="FJO86" s="8"/>
      <c r="FJP86"/>
      <c r="FJQ86" s="8"/>
      <c r="FJR86" s="8"/>
      <c r="FJS86" s="8"/>
      <c r="FJT86" s="8"/>
      <c r="FJU86" s="8"/>
      <c r="FJV86" s="8"/>
      <c r="FJW86" s="8"/>
      <c r="FJX86" s="8"/>
      <c r="FJY86" s="8"/>
      <c r="FJZ86" s="8"/>
      <c r="FKA86" s="8"/>
      <c r="FKB86" s="8"/>
      <c r="FKC86" s="8"/>
      <c r="FKD86" s="8"/>
      <c r="FKE86" s="8"/>
      <c r="FKF86" s="8"/>
      <c r="FKG86" s="8"/>
      <c r="FKH86" s="8"/>
      <c r="FKI86" s="8"/>
      <c r="FKJ86" s="8"/>
      <c r="FKK86" s="8"/>
      <c r="FKL86" s="8"/>
      <c r="FKM86" s="8"/>
      <c r="FKN86" s="8"/>
      <c r="FKO86" s="8"/>
      <c r="FKP86" s="8"/>
      <c r="FKQ86" s="8"/>
      <c r="FKR86" s="8"/>
      <c r="FKS86" s="8"/>
      <c r="FKT86" s="8"/>
      <c r="FKU86" s="8"/>
      <c r="FKV86" s="8"/>
      <c r="FKW86" s="8"/>
      <c r="FKX86" s="8"/>
      <c r="FKY86" s="8"/>
      <c r="FKZ86" s="8"/>
      <c r="FLA86" s="8"/>
      <c r="FLB86" s="8"/>
      <c r="FLC86" s="8"/>
      <c r="FLD86" s="8"/>
      <c r="FLE86" s="8"/>
      <c r="FLF86" s="8"/>
      <c r="FLG86" s="8"/>
      <c r="FLH86" s="8"/>
      <c r="FLI86" s="8"/>
      <c r="FLJ86" s="8"/>
      <c r="FLK86" s="8"/>
      <c r="FLL86" s="8"/>
      <c r="FLM86" s="8"/>
      <c r="FLN86" s="8"/>
      <c r="FLO86" s="8"/>
      <c r="FLP86" s="8"/>
      <c r="FLQ86" s="8"/>
      <c r="FLR86" s="8"/>
      <c r="FLS86" s="8"/>
      <c r="FLT86" s="8"/>
      <c r="FLU86" s="8"/>
      <c r="FLV86" s="8"/>
      <c r="FLW86" s="8"/>
      <c r="FLX86" s="8"/>
      <c r="FLY86"/>
      <c r="FLZ86" s="8"/>
      <c r="FMA86" s="8"/>
      <c r="FMB86" s="8"/>
      <c r="FMC86" s="8"/>
      <c r="FMD86" s="8"/>
      <c r="FME86" s="8"/>
      <c r="FMF86" s="8"/>
      <c r="FMG86" s="8"/>
      <c r="FMH86" s="8"/>
      <c r="FMI86" s="8"/>
      <c r="FMJ86" s="8"/>
      <c r="FMK86" s="8"/>
      <c r="FML86" s="8"/>
      <c r="FMM86" s="8"/>
      <c r="FMN86" s="8"/>
      <c r="FMO86" s="8"/>
      <c r="FMP86" s="8"/>
      <c r="FMQ86" s="8"/>
      <c r="FMR86" s="8"/>
      <c r="FMS86" s="8"/>
      <c r="FMT86" s="8"/>
      <c r="FMU86" s="8"/>
      <c r="FMV86" s="8"/>
      <c r="FMW86" s="8"/>
      <c r="FMX86" s="8"/>
      <c r="FMY86" s="8"/>
      <c r="FMZ86" s="8"/>
      <c r="FNA86" s="8"/>
      <c r="FNB86" s="8"/>
      <c r="FNC86" s="8"/>
      <c r="FND86" s="8"/>
      <c r="FNE86" s="8"/>
      <c r="FNF86" s="8"/>
      <c r="FNG86" s="8"/>
      <c r="FNH86" s="8"/>
      <c r="FNI86" s="8"/>
      <c r="FNJ86" s="8"/>
      <c r="FNK86" s="8"/>
      <c r="FNL86" s="8"/>
      <c r="FNM86" s="8"/>
      <c r="FNN86" s="8"/>
      <c r="FNO86" s="8"/>
      <c r="FNP86" s="8"/>
      <c r="FNQ86" s="8"/>
      <c r="FNR86" s="8"/>
      <c r="FNS86" s="8"/>
      <c r="FNT86" s="8"/>
      <c r="FNU86" s="8"/>
      <c r="FNV86" s="8"/>
      <c r="FNW86" s="8"/>
      <c r="FNX86" s="8"/>
      <c r="FNY86" s="8"/>
      <c r="FNZ86" s="8"/>
      <c r="FOA86" s="8"/>
      <c r="FOB86" s="8"/>
      <c r="FOC86" s="8"/>
      <c r="FOD86" s="8"/>
      <c r="FOE86" s="8"/>
      <c r="FOF86" s="8"/>
      <c r="FOG86" s="8"/>
      <c r="FOH86"/>
      <c r="FOI86" s="8"/>
      <c r="FOJ86" s="8"/>
      <c r="FOK86" s="8"/>
      <c r="FOL86" s="8"/>
      <c r="FOM86" s="8"/>
      <c r="FON86" s="8"/>
      <c r="FOO86" s="8"/>
      <c r="FOP86" s="8"/>
      <c r="FOQ86" s="8"/>
      <c r="FOR86" s="8"/>
      <c r="FOS86" s="8"/>
      <c r="FOT86" s="8"/>
      <c r="FOU86" s="8"/>
      <c r="FOV86" s="8"/>
      <c r="FOW86" s="8"/>
      <c r="FOX86" s="8"/>
      <c r="FOY86" s="8"/>
      <c r="FOZ86" s="8"/>
      <c r="FPA86" s="8"/>
      <c r="FPB86" s="8"/>
      <c r="FPC86" s="8"/>
      <c r="FPD86" s="8"/>
      <c r="FPE86" s="8"/>
      <c r="FPF86" s="8"/>
      <c r="FPG86" s="8"/>
      <c r="FPH86" s="8"/>
      <c r="FPI86" s="8"/>
      <c r="FPJ86" s="8"/>
      <c r="FPK86" s="8"/>
      <c r="FPL86" s="8"/>
      <c r="FPM86" s="8"/>
      <c r="FPN86" s="8"/>
      <c r="FPO86" s="8"/>
      <c r="FPP86" s="8"/>
      <c r="FPQ86" s="8"/>
      <c r="FPR86" s="8"/>
      <c r="FPS86" s="8"/>
      <c r="FPT86" s="8"/>
      <c r="FPU86" s="8"/>
      <c r="FPV86" s="8"/>
      <c r="FPW86" s="8"/>
      <c r="FPX86" s="8"/>
      <c r="FPY86" s="8"/>
      <c r="FPZ86" s="8"/>
      <c r="FQA86" s="8"/>
      <c r="FQB86" s="8"/>
      <c r="FQC86" s="8"/>
      <c r="FQD86" s="8"/>
      <c r="FQE86" s="8"/>
      <c r="FQF86" s="8"/>
      <c r="FQG86" s="8"/>
      <c r="FQH86" s="8"/>
      <c r="FQI86" s="8"/>
      <c r="FQJ86" s="8"/>
      <c r="FQK86" s="8"/>
      <c r="FQL86" s="8"/>
      <c r="FQM86" s="8"/>
      <c r="FQN86" s="8"/>
      <c r="FQO86" s="8"/>
      <c r="FQP86" s="8"/>
      <c r="FQQ86"/>
      <c r="FQR86" s="8"/>
      <c r="FQS86" s="8"/>
      <c r="FQT86" s="8"/>
      <c r="FQU86" s="8"/>
      <c r="FQV86" s="8"/>
      <c r="FQW86" s="8"/>
      <c r="FQX86" s="8"/>
      <c r="FQY86" s="8"/>
      <c r="FQZ86" s="8"/>
      <c r="FRA86" s="8"/>
      <c r="FRB86" s="8"/>
      <c r="FRC86" s="8"/>
      <c r="FRD86" s="8"/>
      <c r="FRE86" s="8"/>
      <c r="FRF86" s="8"/>
      <c r="FRG86" s="8"/>
      <c r="FRH86" s="8"/>
      <c r="FRI86" s="8"/>
      <c r="FRJ86" s="8"/>
      <c r="FRK86" s="8"/>
      <c r="FRL86" s="8"/>
      <c r="FRM86" s="8"/>
      <c r="FRN86" s="8"/>
      <c r="FRO86" s="8"/>
      <c r="FRP86" s="8"/>
      <c r="FRQ86" s="8"/>
      <c r="FRR86" s="8"/>
      <c r="FRS86" s="8"/>
      <c r="FRT86" s="8"/>
      <c r="FRU86" s="8"/>
      <c r="FRV86" s="8"/>
      <c r="FRW86" s="8"/>
      <c r="FRX86" s="8"/>
      <c r="FRY86" s="8"/>
      <c r="FRZ86" s="8"/>
      <c r="FSA86" s="8"/>
      <c r="FSB86" s="8"/>
      <c r="FSC86" s="8"/>
      <c r="FSD86" s="8"/>
      <c r="FSE86" s="8"/>
      <c r="FSF86" s="8"/>
      <c r="FSG86" s="8"/>
      <c r="FSH86" s="8"/>
      <c r="FSI86" s="8"/>
      <c r="FSJ86" s="8"/>
      <c r="FSK86" s="8"/>
      <c r="FSL86" s="8"/>
      <c r="FSM86" s="8"/>
      <c r="FSN86" s="8"/>
      <c r="FSO86" s="8"/>
      <c r="FSP86" s="8"/>
      <c r="FSQ86" s="8"/>
      <c r="FSR86" s="8"/>
      <c r="FSS86" s="8"/>
      <c r="FST86" s="8"/>
      <c r="FSU86" s="8"/>
      <c r="FSV86" s="8"/>
      <c r="FSW86" s="8"/>
      <c r="FSX86" s="8"/>
      <c r="FSY86" s="8"/>
      <c r="FSZ86"/>
      <c r="FTA86" s="8"/>
      <c r="FTB86" s="8"/>
      <c r="FTC86" s="8"/>
      <c r="FTD86" s="8"/>
      <c r="FTE86" s="8"/>
      <c r="FTF86" s="8"/>
      <c r="FTG86" s="8"/>
      <c r="FTH86" s="8"/>
      <c r="FTI86" s="8"/>
      <c r="FTJ86" s="8"/>
      <c r="FTK86" s="8"/>
      <c r="FTL86" s="8"/>
      <c r="FTM86" s="8"/>
      <c r="FTN86" s="8"/>
      <c r="FTO86" s="8"/>
      <c r="FTP86" s="8"/>
      <c r="FTQ86" s="8"/>
      <c r="FTR86" s="8"/>
      <c r="FTS86" s="8"/>
      <c r="FTT86" s="8"/>
      <c r="FTU86" s="8"/>
      <c r="FTV86" s="8"/>
      <c r="FTW86" s="8"/>
      <c r="FTX86" s="8"/>
      <c r="FTY86" s="8"/>
      <c r="FTZ86" s="8"/>
      <c r="FUA86" s="8"/>
      <c r="FUB86" s="8"/>
      <c r="FUC86" s="8"/>
      <c r="FUD86" s="8"/>
      <c r="FUE86" s="8"/>
      <c r="FUF86" s="8"/>
      <c r="FUG86" s="8"/>
      <c r="FUH86" s="8"/>
      <c r="FUI86" s="8"/>
      <c r="FUJ86" s="8"/>
      <c r="FUK86" s="8"/>
      <c r="FUL86" s="8"/>
      <c r="FUM86" s="8"/>
      <c r="FUN86" s="8"/>
      <c r="FUO86" s="8"/>
      <c r="FUP86" s="8"/>
      <c r="FUQ86" s="8"/>
      <c r="FUR86" s="8"/>
      <c r="FUS86" s="8"/>
      <c r="FUT86" s="8"/>
      <c r="FUU86" s="8"/>
      <c r="FUV86" s="8"/>
      <c r="FUW86" s="8"/>
      <c r="FUX86" s="8"/>
      <c r="FUY86" s="8"/>
      <c r="FUZ86" s="8"/>
      <c r="FVA86" s="8"/>
      <c r="FVB86" s="8"/>
      <c r="FVC86" s="8"/>
      <c r="FVD86" s="8"/>
      <c r="FVE86" s="8"/>
      <c r="FVF86" s="8"/>
      <c r="FVG86" s="8"/>
      <c r="FVH86" s="8"/>
      <c r="FVI86"/>
      <c r="FVJ86" s="8"/>
      <c r="FVK86" s="8"/>
      <c r="FVL86" s="8"/>
      <c r="FVM86" s="8"/>
      <c r="FVN86" s="8"/>
      <c r="FVO86" s="8"/>
      <c r="FVP86" s="8"/>
      <c r="FVQ86" s="8"/>
      <c r="FVR86" s="8"/>
      <c r="FVS86" s="8"/>
      <c r="FVT86" s="8"/>
      <c r="FVU86" s="8"/>
      <c r="FVV86" s="8"/>
      <c r="FVW86" s="8"/>
      <c r="FVX86" s="8"/>
      <c r="FVY86" s="8"/>
      <c r="FVZ86" s="8"/>
      <c r="FWA86" s="8"/>
      <c r="FWB86" s="8"/>
      <c r="FWC86" s="8"/>
      <c r="FWD86" s="8"/>
      <c r="FWE86" s="8"/>
      <c r="FWF86" s="8"/>
      <c r="FWG86" s="8"/>
      <c r="FWH86" s="8"/>
      <c r="FWI86" s="8"/>
      <c r="FWJ86" s="8"/>
      <c r="FWK86" s="8"/>
      <c r="FWL86" s="8"/>
      <c r="FWM86" s="8"/>
      <c r="FWN86" s="8"/>
      <c r="FWO86" s="8"/>
      <c r="FWP86" s="8"/>
      <c r="FWQ86" s="8"/>
      <c r="FWR86" s="8"/>
      <c r="FWS86" s="8"/>
      <c r="FWT86" s="8"/>
      <c r="FWU86" s="8"/>
      <c r="FWV86" s="8"/>
      <c r="FWW86" s="8"/>
      <c r="FWX86" s="8"/>
      <c r="FWY86" s="8"/>
      <c r="FWZ86" s="8"/>
      <c r="FXA86" s="8"/>
      <c r="FXB86" s="8"/>
      <c r="FXC86" s="8"/>
      <c r="FXD86" s="8"/>
      <c r="FXE86" s="8"/>
      <c r="FXF86" s="8"/>
      <c r="FXG86" s="8"/>
      <c r="FXH86" s="8"/>
      <c r="FXI86" s="8"/>
      <c r="FXJ86" s="8"/>
      <c r="FXK86" s="8"/>
      <c r="FXL86" s="8"/>
      <c r="FXM86" s="8"/>
      <c r="FXN86" s="8"/>
      <c r="FXO86" s="8"/>
      <c r="FXP86" s="8"/>
      <c r="FXQ86" s="8"/>
      <c r="FXR86"/>
      <c r="FXS86" s="8"/>
      <c r="FXT86" s="8"/>
      <c r="FXU86" s="8"/>
      <c r="FXV86" s="8"/>
      <c r="FXW86" s="8"/>
      <c r="FXX86" s="8"/>
      <c r="FXY86" s="8"/>
      <c r="FXZ86" s="8"/>
      <c r="FYA86" s="8"/>
      <c r="FYB86" s="8"/>
      <c r="FYC86" s="8"/>
      <c r="FYD86" s="8"/>
      <c r="FYE86" s="8"/>
      <c r="FYF86" s="8"/>
      <c r="FYG86" s="8"/>
      <c r="FYH86" s="8"/>
      <c r="FYI86" s="8"/>
      <c r="FYJ86" s="8"/>
      <c r="FYK86" s="8"/>
      <c r="FYL86" s="8"/>
      <c r="FYM86" s="8"/>
      <c r="FYN86" s="8"/>
      <c r="FYO86" s="8"/>
      <c r="FYP86" s="8"/>
      <c r="FYQ86" s="8"/>
      <c r="FYR86" s="8"/>
      <c r="FYS86" s="8"/>
      <c r="FYT86" s="8"/>
      <c r="FYU86" s="8"/>
      <c r="FYV86" s="8"/>
      <c r="FYW86" s="8"/>
      <c r="FYX86" s="8"/>
      <c r="FYY86" s="8"/>
      <c r="FYZ86" s="8"/>
      <c r="FZA86" s="8"/>
      <c r="FZB86" s="8"/>
      <c r="FZC86" s="8"/>
      <c r="FZD86" s="8"/>
      <c r="FZE86" s="8"/>
      <c r="FZF86" s="8"/>
      <c r="FZG86" s="8"/>
      <c r="FZH86" s="8"/>
      <c r="FZI86" s="8"/>
      <c r="FZJ86" s="8"/>
      <c r="FZK86" s="8"/>
      <c r="FZL86" s="8"/>
      <c r="FZM86" s="8"/>
      <c r="FZN86" s="8"/>
      <c r="FZO86" s="8"/>
      <c r="FZP86" s="8"/>
      <c r="FZQ86" s="8"/>
      <c r="FZR86" s="8"/>
      <c r="FZS86" s="8"/>
      <c r="FZT86" s="8"/>
      <c r="FZU86" s="8"/>
      <c r="FZV86" s="8"/>
      <c r="FZW86" s="8"/>
      <c r="FZX86" s="8"/>
      <c r="FZY86" s="8"/>
      <c r="FZZ86" s="8"/>
      <c r="GAA86"/>
      <c r="GAB86" s="8"/>
      <c r="GAC86" s="8"/>
      <c r="GAD86" s="8"/>
      <c r="GAE86" s="8"/>
      <c r="GAF86" s="8"/>
      <c r="GAG86" s="8"/>
      <c r="GAH86" s="8"/>
      <c r="GAI86" s="8"/>
      <c r="GAJ86" s="8"/>
      <c r="GAK86" s="8"/>
      <c r="GAL86" s="8"/>
      <c r="GAM86" s="8"/>
      <c r="GAN86" s="8"/>
      <c r="GAO86" s="8"/>
      <c r="GAP86" s="8"/>
      <c r="GAQ86" s="8"/>
      <c r="GAR86" s="8"/>
      <c r="GAS86" s="8"/>
      <c r="GAT86" s="8"/>
      <c r="GAU86" s="8"/>
      <c r="GAV86" s="8"/>
      <c r="GAW86" s="8"/>
      <c r="GAX86" s="8"/>
      <c r="GAY86" s="8"/>
      <c r="GAZ86" s="8"/>
      <c r="GBA86" s="8"/>
      <c r="GBB86" s="8"/>
      <c r="GBC86" s="8"/>
      <c r="GBD86" s="8"/>
      <c r="GBE86" s="8"/>
      <c r="GBF86" s="8"/>
      <c r="GBG86" s="8"/>
      <c r="GBH86" s="8"/>
      <c r="GBI86" s="8"/>
      <c r="GBJ86" s="8"/>
      <c r="GBK86" s="8"/>
      <c r="GBL86" s="8"/>
      <c r="GBM86" s="8"/>
      <c r="GBN86" s="8"/>
      <c r="GBO86" s="8"/>
      <c r="GBP86" s="8"/>
      <c r="GBQ86" s="8"/>
      <c r="GBR86" s="8"/>
      <c r="GBS86" s="8"/>
      <c r="GBT86" s="8"/>
      <c r="GBU86" s="8"/>
      <c r="GBV86" s="8"/>
      <c r="GBW86" s="8"/>
      <c r="GBX86" s="8"/>
      <c r="GBY86" s="8"/>
      <c r="GBZ86" s="8"/>
      <c r="GCA86" s="8"/>
      <c r="GCB86" s="8"/>
      <c r="GCC86" s="8"/>
      <c r="GCD86" s="8"/>
      <c r="GCE86" s="8"/>
      <c r="GCF86" s="8"/>
      <c r="GCG86" s="8"/>
      <c r="GCH86" s="8"/>
      <c r="GCI86" s="8"/>
      <c r="GCJ86"/>
      <c r="GCK86" s="8"/>
      <c r="GCL86" s="8"/>
      <c r="GCM86" s="8"/>
      <c r="GCN86" s="8"/>
      <c r="GCO86" s="8"/>
      <c r="GCP86" s="8"/>
      <c r="GCQ86" s="8"/>
      <c r="GCR86" s="8"/>
      <c r="GCS86" s="8"/>
      <c r="GCT86" s="8"/>
      <c r="GCU86" s="8"/>
      <c r="GCV86" s="8"/>
      <c r="GCW86" s="8"/>
      <c r="GCX86" s="8"/>
      <c r="GCY86" s="8"/>
      <c r="GCZ86" s="8"/>
      <c r="GDA86" s="8"/>
      <c r="GDB86" s="8"/>
      <c r="GDC86" s="8"/>
      <c r="GDD86" s="8"/>
      <c r="GDE86" s="8"/>
      <c r="GDF86" s="8"/>
      <c r="GDG86" s="8"/>
      <c r="GDH86" s="8"/>
      <c r="GDI86" s="8"/>
      <c r="GDJ86" s="8"/>
      <c r="GDK86" s="8"/>
      <c r="GDL86" s="8"/>
      <c r="GDM86" s="8"/>
      <c r="GDN86" s="8"/>
      <c r="GDO86" s="8"/>
      <c r="GDP86" s="8"/>
      <c r="GDQ86" s="8"/>
      <c r="GDR86" s="8"/>
      <c r="GDS86" s="8"/>
      <c r="GDT86" s="8"/>
      <c r="GDU86" s="8"/>
      <c r="GDV86" s="8"/>
      <c r="GDW86" s="8"/>
      <c r="GDX86" s="8"/>
      <c r="GDY86" s="8"/>
      <c r="GDZ86" s="8"/>
      <c r="GEA86" s="8"/>
      <c r="GEB86" s="8"/>
      <c r="GEC86" s="8"/>
      <c r="GED86" s="8"/>
      <c r="GEE86" s="8"/>
      <c r="GEF86" s="8"/>
      <c r="GEG86" s="8"/>
      <c r="GEH86" s="8"/>
      <c r="GEI86" s="8"/>
      <c r="GEJ86" s="8"/>
      <c r="GEK86" s="8"/>
      <c r="GEL86" s="8"/>
      <c r="GEM86" s="8"/>
      <c r="GEN86" s="8"/>
      <c r="GEO86" s="8"/>
      <c r="GEP86" s="8"/>
      <c r="GEQ86" s="8"/>
      <c r="GER86" s="8"/>
      <c r="GES86"/>
      <c r="GET86" s="8"/>
      <c r="GEU86" s="8"/>
      <c r="GEV86" s="8"/>
      <c r="GEW86" s="8"/>
      <c r="GEX86" s="8"/>
      <c r="GEY86" s="8"/>
      <c r="GEZ86" s="8"/>
      <c r="GFA86" s="8"/>
      <c r="GFB86" s="8"/>
      <c r="GFC86" s="8"/>
      <c r="GFD86" s="8"/>
      <c r="GFE86" s="8"/>
      <c r="GFF86" s="8"/>
      <c r="GFG86" s="8"/>
      <c r="GFH86" s="8"/>
      <c r="GFI86" s="8"/>
      <c r="GFJ86" s="8"/>
      <c r="GFK86" s="8"/>
      <c r="GFL86" s="8"/>
      <c r="GFM86" s="8"/>
      <c r="GFN86" s="8"/>
      <c r="GFO86" s="8"/>
      <c r="GFP86" s="8"/>
      <c r="GFQ86" s="8"/>
      <c r="GFR86" s="8"/>
      <c r="GFS86" s="8"/>
      <c r="GFT86" s="8"/>
      <c r="GFU86" s="8"/>
      <c r="GFV86" s="8"/>
      <c r="GFW86" s="8"/>
      <c r="GFX86" s="8"/>
      <c r="GFY86" s="8"/>
      <c r="GFZ86" s="8"/>
      <c r="GGA86" s="8"/>
      <c r="GGB86" s="8"/>
      <c r="GGC86" s="8"/>
      <c r="GGD86" s="8"/>
      <c r="GGE86" s="8"/>
      <c r="GGF86" s="8"/>
      <c r="GGG86" s="8"/>
      <c r="GGH86" s="8"/>
      <c r="GGI86" s="8"/>
      <c r="GGJ86" s="8"/>
      <c r="GGK86" s="8"/>
      <c r="GGL86" s="8"/>
      <c r="GGM86" s="8"/>
      <c r="GGN86" s="8"/>
      <c r="GGO86" s="8"/>
      <c r="GGP86" s="8"/>
      <c r="GGQ86" s="8"/>
      <c r="GGR86" s="8"/>
      <c r="GGS86" s="8"/>
      <c r="GGT86" s="8"/>
      <c r="GGU86" s="8"/>
      <c r="GGV86" s="8"/>
      <c r="GGW86" s="8"/>
      <c r="GGX86" s="8"/>
      <c r="GGY86" s="8"/>
      <c r="GGZ86" s="8"/>
      <c r="GHA86" s="8"/>
      <c r="GHB86"/>
      <c r="GHC86" s="8"/>
      <c r="GHD86" s="8"/>
      <c r="GHE86" s="8"/>
      <c r="GHF86" s="8"/>
      <c r="GHG86" s="8"/>
      <c r="GHH86" s="8"/>
      <c r="GHI86" s="8"/>
      <c r="GHJ86" s="8"/>
      <c r="GHK86" s="8"/>
      <c r="GHL86" s="8"/>
      <c r="GHM86" s="8"/>
      <c r="GHN86" s="8"/>
      <c r="GHO86" s="8"/>
      <c r="GHP86" s="8"/>
      <c r="GHQ86" s="8"/>
      <c r="GHR86" s="8"/>
      <c r="GHS86" s="8"/>
      <c r="GHT86" s="8"/>
      <c r="GHU86" s="8"/>
      <c r="GHV86" s="8"/>
      <c r="GHW86" s="8"/>
      <c r="GHX86" s="8"/>
      <c r="GHY86" s="8"/>
      <c r="GHZ86" s="8"/>
      <c r="GIA86" s="8"/>
      <c r="GIB86" s="8"/>
      <c r="GIC86" s="8"/>
      <c r="GID86" s="8"/>
      <c r="GIE86" s="8"/>
      <c r="GIF86" s="8"/>
      <c r="GIG86" s="8"/>
      <c r="GIH86" s="8"/>
      <c r="GII86" s="8"/>
      <c r="GIJ86" s="8"/>
      <c r="GIK86" s="8"/>
      <c r="GIL86" s="8"/>
      <c r="GIM86" s="8"/>
      <c r="GIN86" s="8"/>
      <c r="GIO86" s="8"/>
      <c r="GIP86" s="8"/>
      <c r="GIQ86" s="8"/>
      <c r="GIR86" s="8"/>
      <c r="GIS86" s="8"/>
      <c r="GIT86" s="8"/>
      <c r="GIU86" s="8"/>
      <c r="GIV86" s="8"/>
      <c r="GIW86" s="8"/>
      <c r="GIX86" s="8"/>
      <c r="GIY86" s="8"/>
      <c r="GIZ86" s="8"/>
      <c r="GJA86" s="8"/>
      <c r="GJB86" s="8"/>
      <c r="GJC86" s="8"/>
      <c r="GJD86" s="8"/>
      <c r="GJE86" s="8"/>
      <c r="GJF86" s="8"/>
      <c r="GJG86" s="8"/>
      <c r="GJH86" s="8"/>
      <c r="GJI86" s="8"/>
      <c r="GJJ86" s="8"/>
      <c r="GJK86"/>
      <c r="GJL86" s="8"/>
      <c r="GJM86" s="8"/>
      <c r="GJN86" s="8"/>
      <c r="GJO86" s="8"/>
      <c r="GJP86" s="8"/>
      <c r="GJQ86" s="8"/>
      <c r="GJR86" s="8"/>
      <c r="GJS86" s="8"/>
      <c r="GJT86" s="8"/>
      <c r="GJU86" s="8"/>
      <c r="GJV86" s="8"/>
      <c r="GJW86" s="8"/>
      <c r="GJX86" s="8"/>
      <c r="GJY86" s="8"/>
      <c r="GJZ86" s="8"/>
      <c r="GKA86" s="8"/>
      <c r="GKB86" s="8"/>
      <c r="GKC86" s="8"/>
      <c r="GKD86" s="8"/>
      <c r="GKE86" s="8"/>
      <c r="GKF86" s="8"/>
      <c r="GKG86" s="8"/>
      <c r="GKH86" s="8"/>
      <c r="GKI86" s="8"/>
      <c r="GKJ86" s="8"/>
      <c r="GKK86" s="8"/>
      <c r="GKL86" s="8"/>
      <c r="GKM86" s="8"/>
      <c r="GKN86" s="8"/>
      <c r="GKO86" s="8"/>
      <c r="GKP86" s="8"/>
      <c r="GKQ86" s="8"/>
      <c r="GKR86" s="8"/>
      <c r="GKS86" s="8"/>
      <c r="GKT86" s="8"/>
      <c r="GKU86" s="8"/>
      <c r="GKV86" s="8"/>
      <c r="GKW86" s="8"/>
      <c r="GKX86" s="8"/>
      <c r="GKY86" s="8"/>
      <c r="GKZ86" s="8"/>
      <c r="GLA86" s="8"/>
      <c r="GLB86" s="8"/>
      <c r="GLC86" s="8"/>
      <c r="GLD86" s="8"/>
      <c r="GLE86" s="8"/>
      <c r="GLF86" s="8"/>
      <c r="GLG86" s="8"/>
      <c r="GLH86" s="8"/>
      <c r="GLI86" s="8"/>
      <c r="GLJ86" s="8"/>
      <c r="GLK86" s="8"/>
      <c r="GLL86" s="8"/>
      <c r="GLM86" s="8"/>
      <c r="GLN86" s="8"/>
      <c r="GLO86" s="8"/>
      <c r="GLP86" s="8"/>
      <c r="GLQ86" s="8"/>
      <c r="GLR86" s="8"/>
      <c r="GLS86" s="8"/>
      <c r="GLT86"/>
      <c r="GLU86" s="8"/>
      <c r="GLV86" s="8"/>
      <c r="GLW86" s="8"/>
      <c r="GLX86" s="8"/>
      <c r="GLY86" s="8"/>
      <c r="GLZ86" s="8"/>
      <c r="GMA86" s="8"/>
      <c r="GMB86" s="8"/>
      <c r="GMC86" s="8"/>
      <c r="GMD86" s="8"/>
      <c r="GME86" s="8"/>
      <c r="GMF86" s="8"/>
      <c r="GMG86" s="8"/>
      <c r="GMH86" s="8"/>
      <c r="GMI86" s="8"/>
      <c r="GMJ86" s="8"/>
      <c r="GMK86" s="8"/>
      <c r="GML86" s="8"/>
      <c r="GMM86" s="8"/>
      <c r="GMN86" s="8"/>
      <c r="GMO86" s="8"/>
      <c r="GMP86" s="8"/>
      <c r="GMQ86" s="8"/>
      <c r="GMR86" s="8"/>
      <c r="GMS86" s="8"/>
      <c r="GMT86" s="8"/>
      <c r="GMU86" s="8"/>
      <c r="GMV86" s="8"/>
      <c r="GMW86" s="8"/>
      <c r="GMX86" s="8"/>
      <c r="GMY86" s="8"/>
      <c r="GMZ86" s="8"/>
      <c r="GNA86" s="8"/>
      <c r="GNB86" s="8"/>
      <c r="GNC86" s="8"/>
      <c r="GND86" s="8"/>
      <c r="GNE86" s="8"/>
      <c r="GNF86" s="8"/>
      <c r="GNG86" s="8"/>
      <c r="GNH86" s="8"/>
      <c r="GNI86" s="8"/>
      <c r="GNJ86" s="8"/>
      <c r="GNK86" s="8"/>
      <c r="GNL86" s="8"/>
      <c r="GNM86" s="8"/>
      <c r="GNN86" s="8"/>
      <c r="GNO86" s="8"/>
      <c r="GNP86" s="8"/>
      <c r="GNQ86" s="8"/>
      <c r="GNR86" s="8"/>
      <c r="GNS86" s="8"/>
      <c r="GNT86" s="8"/>
      <c r="GNU86" s="8"/>
      <c r="GNV86" s="8"/>
      <c r="GNW86" s="8"/>
      <c r="GNX86" s="8"/>
      <c r="GNY86" s="8"/>
      <c r="GNZ86" s="8"/>
      <c r="GOA86" s="8"/>
      <c r="GOB86" s="8"/>
      <c r="GOC86"/>
      <c r="GOD86" s="8"/>
      <c r="GOE86" s="8"/>
      <c r="GOF86" s="8"/>
      <c r="GOG86" s="8"/>
      <c r="GOH86" s="8"/>
      <c r="GOI86" s="8"/>
      <c r="GOJ86" s="8"/>
      <c r="GOK86" s="8"/>
      <c r="GOL86" s="8"/>
      <c r="GOM86" s="8"/>
      <c r="GON86" s="8"/>
      <c r="GOO86" s="8"/>
      <c r="GOP86" s="8"/>
      <c r="GOQ86" s="8"/>
      <c r="GOR86" s="8"/>
      <c r="GOS86" s="8"/>
      <c r="GOT86" s="8"/>
      <c r="GOU86" s="8"/>
      <c r="GOV86" s="8"/>
      <c r="GOW86" s="8"/>
      <c r="GOX86" s="8"/>
      <c r="GOY86" s="8"/>
      <c r="GOZ86" s="8"/>
      <c r="GPA86" s="8"/>
      <c r="GPB86" s="8"/>
      <c r="GPC86" s="8"/>
      <c r="GPD86" s="8"/>
      <c r="GPE86" s="8"/>
      <c r="GPF86" s="8"/>
      <c r="GPG86" s="8"/>
      <c r="GPH86" s="8"/>
      <c r="GPI86" s="8"/>
      <c r="GPJ86" s="8"/>
      <c r="GPK86" s="8"/>
      <c r="GPL86" s="8"/>
      <c r="GPM86" s="8"/>
      <c r="GPN86" s="8"/>
      <c r="GPO86" s="8"/>
      <c r="GPP86" s="8"/>
      <c r="GPQ86" s="8"/>
      <c r="GPR86" s="8"/>
      <c r="GPS86" s="8"/>
      <c r="GPT86" s="8"/>
      <c r="GPU86" s="8"/>
      <c r="GPV86" s="8"/>
      <c r="GPW86" s="8"/>
      <c r="GPX86" s="8"/>
      <c r="GPY86" s="8"/>
      <c r="GPZ86" s="8"/>
      <c r="GQA86" s="8"/>
      <c r="GQB86" s="8"/>
      <c r="GQC86" s="8"/>
      <c r="GQD86" s="8"/>
      <c r="GQE86" s="8"/>
      <c r="GQF86" s="8"/>
      <c r="GQG86" s="8"/>
      <c r="GQH86" s="8"/>
      <c r="GQI86" s="8"/>
      <c r="GQJ86" s="8"/>
      <c r="GQK86" s="8"/>
      <c r="GQL86"/>
      <c r="GQM86" s="8"/>
      <c r="GQN86" s="8"/>
      <c r="GQO86" s="8"/>
      <c r="GQP86" s="8"/>
      <c r="GQQ86" s="8"/>
      <c r="GQR86" s="8"/>
      <c r="GQS86" s="8"/>
      <c r="GQT86" s="8"/>
      <c r="GQU86" s="8"/>
      <c r="GQV86" s="8"/>
      <c r="GQW86" s="8"/>
      <c r="GQX86" s="8"/>
      <c r="GQY86" s="8"/>
      <c r="GQZ86" s="8"/>
      <c r="GRA86" s="8"/>
      <c r="GRB86" s="8"/>
      <c r="GRC86" s="8"/>
      <c r="GRD86" s="8"/>
      <c r="GRE86" s="8"/>
      <c r="GRF86" s="8"/>
      <c r="GRG86" s="8"/>
      <c r="GRH86" s="8"/>
      <c r="GRI86" s="8"/>
      <c r="GRJ86" s="8"/>
      <c r="GRK86" s="8"/>
      <c r="GRL86" s="8"/>
      <c r="GRM86" s="8"/>
      <c r="GRN86" s="8"/>
      <c r="GRO86" s="8"/>
      <c r="GRP86" s="8"/>
      <c r="GRQ86" s="8"/>
      <c r="GRR86" s="8"/>
      <c r="GRS86" s="8"/>
      <c r="GRT86" s="8"/>
      <c r="GRU86" s="8"/>
      <c r="GRV86" s="8"/>
      <c r="GRW86" s="8"/>
      <c r="GRX86" s="8"/>
      <c r="GRY86" s="8"/>
      <c r="GRZ86" s="8"/>
      <c r="GSA86" s="8"/>
      <c r="GSB86" s="8"/>
      <c r="GSC86" s="8"/>
      <c r="GSD86" s="8"/>
      <c r="GSE86" s="8"/>
      <c r="GSF86" s="8"/>
      <c r="GSG86" s="8"/>
      <c r="GSH86" s="8"/>
      <c r="GSI86" s="8"/>
      <c r="GSJ86" s="8"/>
      <c r="GSK86" s="8"/>
      <c r="GSL86" s="8"/>
      <c r="GSM86" s="8"/>
      <c r="GSN86" s="8"/>
      <c r="GSO86" s="8"/>
      <c r="GSP86" s="8"/>
      <c r="GSQ86" s="8"/>
      <c r="GSR86" s="8"/>
      <c r="GSS86" s="8"/>
      <c r="GST86" s="8"/>
      <c r="GSU86"/>
      <c r="GSV86" s="8"/>
      <c r="GSW86" s="8"/>
      <c r="GSX86" s="8"/>
      <c r="GSY86" s="8"/>
      <c r="GSZ86" s="8"/>
      <c r="GTA86" s="8"/>
      <c r="GTB86" s="8"/>
      <c r="GTC86" s="8"/>
      <c r="GTD86" s="8"/>
      <c r="GTE86" s="8"/>
      <c r="GTF86" s="8"/>
      <c r="GTG86" s="8"/>
      <c r="GTH86" s="8"/>
      <c r="GTI86" s="8"/>
      <c r="GTJ86" s="8"/>
      <c r="GTK86" s="8"/>
      <c r="GTL86" s="8"/>
      <c r="GTM86" s="8"/>
      <c r="GTN86" s="8"/>
      <c r="GTO86" s="8"/>
      <c r="GTP86" s="8"/>
      <c r="GTQ86" s="8"/>
      <c r="GTR86" s="8"/>
      <c r="GTS86" s="8"/>
      <c r="GTT86" s="8"/>
      <c r="GTU86" s="8"/>
      <c r="GTV86" s="8"/>
      <c r="GTW86" s="8"/>
      <c r="GTX86" s="8"/>
      <c r="GTY86" s="8"/>
      <c r="GTZ86" s="8"/>
      <c r="GUA86" s="8"/>
      <c r="GUB86" s="8"/>
      <c r="GUC86" s="8"/>
      <c r="GUD86" s="8"/>
      <c r="GUE86" s="8"/>
      <c r="GUF86" s="8"/>
      <c r="GUG86" s="8"/>
      <c r="GUH86" s="8"/>
      <c r="GUI86" s="8"/>
      <c r="GUJ86" s="8"/>
      <c r="GUK86" s="8"/>
      <c r="GUL86" s="8"/>
      <c r="GUM86" s="8"/>
      <c r="GUN86" s="8"/>
      <c r="GUO86" s="8"/>
      <c r="GUP86" s="8"/>
      <c r="GUQ86" s="8"/>
      <c r="GUR86" s="8"/>
      <c r="GUS86" s="8"/>
      <c r="GUT86" s="8"/>
      <c r="GUU86" s="8"/>
      <c r="GUV86" s="8"/>
      <c r="GUW86" s="8"/>
      <c r="GUX86" s="8"/>
      <c r="GUY86" s="8"/>
      <c r="GUZ86" s="8"/>
      <c r="GVA86" s="8"/>
      <c r="GVB86" s="8"/>
      <c r="GVC86" s="8"/>
      <c r="GVD86"/>
      <c r="GVE86" s="8"/>
      <c r="GVF86" s="8"/>
      <c r="GVG86" s="8"/>
      <c r="GVH86" s="8"/>
      <c r="GVI86" s="8"/>
      <c r="GVJ86" s="8"/>
      <c r="GVK86" s="8"/>
      <c r="GVL86" s="8"/>
      <c r="GVM86" s="8"/>
      <c r="GVN86" s="8"/>
      <c r="GVO86" s="8"/>
      <c r="GVP86" s="8"/>
      <c r="GVQ86" s="8"/>
      <c r="GVR86" s="8"/>
      <c r="GVS86" s="8"/>
      <c r="GVT86" s="8"/>
      <c r="GVU86" s="8"/>
      <c r="GVV86" s="8"/>
      <c r="GVW86" s="8"/>
      <c r="GVX86" s="8"/>
      <c r="GVY86" s="8"/>
      <c r="GVZ86" s="8"/>
      <c r="GWA86" s="8"/>
      <c r="GWB86" s="8"/>
      <c r="GWC86" s="8"/>
      <c r="GWD86" s="8"/>
      <c r="GWE86" s="8"/>
      <c r="GWF86" s="8"/>
      <c r="GWG86" s="8"/>
      <c r="GWH86" s="8"/>
      <c r="GWI86" s="8"/>
      <c r="GWJ86" s="8"/>
      <c r="GWK86" s="8"/>
      <c r="GWL86" s="8"/>
      <c r="GWM86" s="8"/>
      <c r="GWN86" s="8"/>
      <c r="GWO86" s="8"/>
      <c r="GWP86" s="8"/>
      <c r="GWQ86" s="8"/>
      <c r="GWR86" s="8"/>
      <c r="GWS86" s="8"/>
      <c r="GWT86" s="8"/>
      <c r="GWU86" s="8"/>
      <c r="GWV86" s="8"/>
      <c r="GWW86" s="8"/>
      <c r="GWX86" s="8"/>
      <c r="GWY86" s="8"/>
      <c r="GWZ86" s="8"/>
      <c r="GXA86" s="8"/>
      <c r="GXB86" s="8"/>
      <c r="GXC86" s="8"/>
      <c r="GXD86" s="8"/>
      <c r="GXE86" s="8"/>
      <c r="GXF86" s="8"/>
      <c r="GXG86" s="8"/>
      <c r="GXH86" s="8"/>
      <c r="GXI86" s="8"/>
      <c r="GXJ86" s="8"/>
      <c r="GXK86" s="8"/>
      <c r="GXL86" s="8"/>
      <c r="GXM86"/>
      <c r="GXN86" s="8"/>
      <c r="GXO86" s="8"/>
      <c r="GXP86" s="8"/>
      <c r="GXQ86" s="8"/>
      <c r="GXR86" s="8"/>
      <c r="GXS86" s="8"/>
      <c r="GXT86" s="8"/>
      <c r="GXU86" s="8"/>
      <c r="GXV86" s="8"/>
      <c r="GXW86" s="8"/>
      <c r="GXX86" s="8"/>
      <c r="GXY86" s="8"/>
      <c r="GXZ86" s="8"/>
      <c r="GYA86" s="8"/>
      <c r="GYB86" s="8"/>
      <c r="GYC86" s="8"/>
      <c r="GYD86" s="8"/>
      <c r="GYE86" s="8"/>
      <c r="GYF86" s="8"/>
      <c r="GYG86" s="8"/>
      <c r="GYH86" s="8"/>
      <c r="GYI86" s="8"/>
      <c r="GYJ86" s="8"/>
      <c r="GYK86" s="8"/>
      <c r="GYL86" s="8"/>
      <c r="GYM86" s="8"/>
      <c r="GYN86" s="8"/>
      <c r="GYO86" s="8"/>
      <c r="GYP86" s="8"/>
      <c r="GYQ86" s="8"/>
      <c r="GYR86" s="8"/>
      <c r="GYS86" s="8"/>
      <c r="GYT86" s="8"/>
      <c r="GYU86" s="8"/>
      <c r="GYV86" s="8"/>
      <c r="GYW86" s="8"/>
      <c r="GYX86" s="8"/>
      <c r="GYY86" s="8"/>
      <c r="GYZ86" s="8"/>
      <c r="GZA86" s="8"/>
      <c r="GZB86" s="8"/>
      <c r="GZC86" s="8"/>
      <c r="GZD86" s="8"/>
      <c r="GZE86" s="8"/>
      <c r="GZF86" s="8"/>
      <c r="GZG86" s="8"/>
      <c r="GZH86" s="8"/>
      <c r="GZI86" s="8"/>
      <c r="GZJ86" s="8"/>
      <c r="GZK86" s="8"/>
      <c r="GZL86" s="8"/>
      <c r="GZM86" s="8"/>
      <c r="GZN86" s="8"/>
      <c r="GZO86" s="8"/>
      <c r="GZP86" s="8"/>
      <c r="GZQ86" s="8"/>
      <c r="GZR86" s="8"/>
      <c r="GZS86" s="8"/>
      <c r="GZT86" s="8"/>
      <c r="GZU86" s="8"/>
      <c r="GZV86"/>
      <c r="GZW86" s="8"/>
      <c r="GZX86" s="8"/>
      <c r="GZY86" s="8"/>
      <c r="GZZ86" s="8"/>
      <c r="HAA86" s="8"/>
      <c r="HAB86" s="8"/>
      <c r="HAC86" s="8"/>
      <c r="HAD86" s="8"/>
      <c r="HAE86" s="8"/>
      <c r="HAF86" s="8"/>
      <c r="HAG86" s="8"/>
      <c r="HAH86" s="8"/>
      <c r="HAI86" s="8"/>
      <c r="HAJ86" s="8"/>
      <c r="HAK86" s="8"/>
      <c r="HAL86" s="8"/>
      <c r="HAM86" s="8"/>
      <c r="HAN86" s="8"/>
      <c r="HAO86" s="8"/>
      <c r="HAP86" s="8"/>
      <c r="HAQ86" s="8"/>
      <c r="HAR86" s="8"/>
      <c r="HAS86" s="8"/>
      <c r="HAT86" s="8"/>
      <c r="HAU86" s="8"/>
      <c r="HAV86" s="8"/>
      <c r="HAW86" s="8"/>
      <c r="HAX86" s="8"/>
      <c r="HAY86" s="8"/>
      <c r="HAZ86" s="8"/>
      <c r="HBA86" s="8"/>
      <c r="HBB86" s="8"/>
      <c r="HBC86" s="8"/>
      <c r="HBD86" s="8"/>
      <c r="HBE86" s="8"/>
      <c r="HBF86" s="8"/>
      <c r="HBG86" s="8"/>
      <c r="HBH86" s="8"/>
      <c r="HBI86" s="8"/>
      <c r="HBJ86" s="8"/>
      <c r="HBK86" s="8"/>
      <c r="HBL86" s="8"/>
      <c r="HBM86" s="8"/>
      <c r="HBN86" s="8"/>
      <c r="HBO86" s="8"/>
      <c r="HBP86" s="8"/>
      <c r="HBQ86" s="8"/>
      <c r="HBR86" s="8"/>
      <c r="HBS86" s="8"/>
      <c r="HBT86" s="8"/>
      <c r="HBU86" s="8"/>
      <c r="HBV86" s="8"/>
      <c r="HBW86" s="8"/>
      <c r="HBX86" s="8"/>
      <c r="HBY86" s="8"/>
      <c r="HBZ86" s="8"/>
      <c r="HCA86" s="8"/>
      <c r="HCB86" s="8"/>
      <c r="HCC86" s="8"/>
      <c r="HCD86" s="8"/>
      <c r="HCE86"/>
      <c r="HCF86" s="8"/>
      <c r="HCG86" s="8"/>
      <c r="HCH86" s="8"/>
      <c r="HCI86" s="8"/>
      <c r="HCJ86" s="8"/>
      <c r="HCK86" s="8"/>
      <c r="HCL86" s="8"/>
      <c r="HCM86" s="8"/>
      <c r="HCN86" s="8"/>
      <c r="HCO86" s="8"/>
      <c r="HCP86" s="8"/>
      <c r="HCQ86" s="8"/>
      <c r="HCR86" s="8"/>
      <c r="HCS86" s="8"/>
      <c r="HCT86" s="8"/>
      <c r="HCU86" s="8"/>
      <c r="HCV86" s="8"/>
      <c r="HCW86" s="8"/>
      <c r="HCX86" s="8"/>
      <c r="HCY86" s="8"/>
      <c r="HCZ86" s="8"/>
      <c r="HDA86" s="8"/>
      <c r="HDB86" s="8"/>
      <c r="HDC86" s="8"/>
      <c r="HDD86" s="8"/>
      <c r="HDE86" s="8"/>
      <c r="HDF86" s="8"/>
      <c r="HDG86" s="8"/>
      <c r="HDH86" s="8"/>
      <c r="HDI86" s="8"/>
      <c r="HDJ86" s="8"/>
      <c r="HDK86" s="8"/>
      <c r="HDL86" s="8"/>
      <c r="HDM86" s="8"/>
      <c r="HDN86" s="8"/>
      <c r="HDO86" s="8"/>
      <c r="HDP86" s="8"/>
      <c r="HDQ86" s="8"/>
      <c r="HDR86" s="8"/>
      <c r="HDS86" s="8"/>
      <c r="HDT86" s="8"/>
      <c r="HDU86" s="8"/>
      <c r="HDV86" s="8"/>
      <c r="HDW86" s="8"/>
      <c r="HDX86" s="8"/>
      <c r="HDY86" s="8"/>
      <c r="HDZ86" s="8"/>
      <c r="HEA86" s="8"/>
      <c r="HEB86" s="8"/>
      <c r="HEC86" s="8"/>
      <c r="HED86" s="8"/>
      <c r="HEE86" s="8"/>
      <c r="HEF86" s="8"/>
      <c r="HEG86" s="8"/>
      <c r="HEH86" s="8"/>
      <c r="HEI86" s="8"/>
      <c r="HEJ86" s="8"/>
      <c r="HEK86" s="8"/>
      <c r="HEL86" s="8"/>
      <c r="HEM86" s="8"/>
      <c r="HEN86"/>
      <c r="HEO86" s="8"/>
      <c r="HEP86" s="8"/>
      <c r="HEQ86" s="8"/>
      <c r="HER86" s="8"/>
      <c r="HES86" s="8"/>
      <c r="HET86" s="8"/>
      <c r="HEU86" s="8"/>
      <c r="HEV86" s="8"/>
      <c r="HEW86" s="8"/>
      <c r="HEX86" s="8"/>
      <c r="HEY86" s="8"/>
      <c r="HEZ86" s="8"/>
      <c r="HFA86" s="8"/>
      <c r="HFB86" s="8"/>
      <c r="HFC86" s="8"/>
      <c r="HFD86" s="8"/>
      <c r="HFE86" s="8"/>
      <c r="HFF86" s="8"/>
      <c r="HFG86" s="8"/>
      <c r="HFH86" s="8"/>
      <c r="HFI86" s="8"/>
      <c r="HFJ86" s="8"/>
      <c r="HFK86" s="8"/>
      <c r="HFL86" s="8"/>
      <c r="HFM86" s="8"/>
      <c r="HFN86" s="8"/>
      <c r="HFO86" s="8"/>
      <c r="HFP86" s="8"/>
      <c r="HFQ86" s="8"/>
      <c r="HFR86" s="8"/>
      <c r="HFS86" s="8"/>
      <c r="HFT86" s="8"/>
      <c r="HFU86" s="8"/>
      <c r="HFV86" s="8"/>
      <c r="HFW86" s="8"/>
      <c r="HFX86" s="8"/>
      <c r="HFY86" s="8"/>
      <c r="HFZ86" s="8"/>
      <c r="HGA86" s="8"/>
      <c r="HGB86" s="8"/>
      <c r="HGC86" s="8"/>
      <c r="HGD86" s="8"/>
      <c r="HGE86" s="8"/>
      <c r="HGF86" s="8"/>
      <c r="HGG86" s="8"/>
      <c r="HGH86" s="8"/>
      <c r="HGI86" s="8"/>
      <c r="HGJ86" s="8"/>
      <c r="HGK86" s="8"/>
      <c r="HGL86" s="8"/>
      <c r="HGM86" s="8"/>
      <c r="HGN86" s="8"/>
      <c r="HGO86" s="8"/>
      <c r="HGP86" s="8"/>
      <c r="HGQ86" s="8"/>
      <c r="HGR86" s="8"/>
      <c r="HGS86" s="8"/>
      <c r="HGT86" s="8"/>
      <c r="HGU86" s="8"/>
      <c r="HGV86" s="8"/>
      <c r="HGW86"/>
      <c r="HGX86" s="8"/>
      <c r="HGY86" s="8"/>
      <c r="HGZ86" s="8"/>
      <c r="HHA86" s="8"/>
      <c r="HHB86" s="8"/>
      <c r="HHC86" s="8"/>
      <c r="HHD86" s="8"/>
      <c r="HHE86" s="8"/>
      <c r="HHF86" s="8"/>
      <c r="HHG86" s="8"/>
      <c r="HHH86" s="8"/>
      <c r="HHI86" s="8"/>
      <c r="HHJ86" s="8"/>
      <c r="HHK86" s="8"/>
      <c r="HHL86" s="8"/>
      <c r="HHM86" s="8"/>
      <c r="HHN86" s="8"/>
      <c r="HHO86" s="8"/>
      <c r="HHP86" s="8"/>
      <c r="HHQ86" s="8"/>
      <c r="HHR86" s="8"/>
      <c r="HHS86" s="8"/>
      <c r="HHT86" s="8"/>
      <c r="HHU86" s="8"/>
      <c r="HHV86" s="8"/>
      <c r="HHW86" s="8"/>
      <c r="HHX86" s="8"/>
      <c r="HHY86" s="8"/>
      <c r="HHZ86" s="8"/>
      <c r="HIA86" s="8"/>
      <c r="HIB86" s="8"/>
      <c r="HIC86" s="8"/>
      <c r="HID86" s="8"/>
      <c r="HIE86" s="8"/>
      <c r="HIF86" s="8"/>
      <c r="HIG86" s="8"/>
      <c r="HIH86" s="8"/>
      <c r="HII86" s="8"/>
      <c r="HIJ86" s="8"/>
      <c r="HIK86" s="8"/>
      <c r="HIL86" s="8"/>
      <c r="HIM86" s="8"/>
      <c r="HIN86" s="8"/>
      <c r="HIO86" s="8"/>
      <c r="HIP86" s="8"/>
      <c r="HIQ86" s="8"/>
      <c r="HIR86" s="8"/>
      <c r="HIS86" s="8"/>
      <c r="HIT86" s="8"/>
      <c r="HIU86" s="8"/>
      <c r="HIV86" s="8"/>
      <c r="HIW86" s="8"/>
      <c r="HIX86" s="8"/>
      <c r="HIY86" s="8"/>
      <c r="HIZ86" s="8"/>
      <c r="HJA86" s="8"/>
      <c r="HJB86" s="8"/>
      <c r="HJC86" s="8"/>
      <c r="HJD86" s="8"/>
      <c r="HJE86" s="8"/>
      <c r="HJF86"/>
      <c r="HJG86" s="8"/>
      <c r="HJH86" s="8"/>
      <c r="HJI86" s="8"/>
      <c r="HJJ86" s="8"/>
      <c r="HJK86" s="8"/>
      <c r="HJL86" s="8"/>
      <c r="HJM86" s="8"/>
      <c r="HJN86" s="8"/>
      <c r="HJO86" s="8"/>
      <c r="HJP86" s="8"/>
      <c r="HJQ86" s="8"/>
      <c r="HJR86" s="8"/>
      <c r="HJS86" s="8"/>
      <c r="HJT86" s="8"/>
      <c r="HJU86" s="8"/>
      <c r="HJV86" s="8"/>
      <c r="HJW86" s="8"/>
      <c r="HJX86" s="8"/>
      <c r="HJY86" s="8"/>
      <c r="HJZ86" s="8"/>
      <c r="HKA86" s="8"/>
      <c r="HKB86" s="8"/>
      <c r="HKC86" s="8"/>
      <c r="HKD86" s="8"/>
      <c r="HKE86" s="8"/>
      <c r="HKF86" s="8"/>
      <c r="HKG86" s="8"/>
      <c r="HKH86" s="8"/>
      <c r="HKI86" s="8"/>
      <c r="HKJ86" s="8"/>
      <c r="HKK86" s="8"/>
      <c r="HKL86" s="8"/>
      <c r="HKM86" s="8"/>
      <c r="HKN86" s="8"/>
      <c r="HKO86" s="8"/>
      <c r="HKP86" s="8"/>
      <c r="HKQ86" s="8"/>
      <c r="HKR86" s="8"/>
      <c r="HKS86" s="8"/>
      <c r="HKT86" s="8"/>
      <c r="HKU86" s="8"/>
      <c r="HKV86" s="8"/>
      <c r="HKW86" s="8"/>
      <c r="HKX86" s="8"/>
      <c r="HKY86" s="8"/>
      <c r="HKZ86" s="8"/>
      <c r="HLA86" s="8"/>
      <c r="HLB86" s="8"/>
      <c r="HLC86" s="8"/>
      <c r="HLD86" s="8"/>
      <c r="HLE86" s="8"/>
      <c r="HLF86" s="8"/>
      <c r="HLG86" s="8"/>
      <c r="HLH86" s="8"/>
      <c r="HLI86" s="8"/>
      <c r="HLJ86" s="8"/>
      <c r="HLK86" s="8"/>
      <c r="HLL86" s="8"/>
      <c r="HLM86" s="8"/>
      <c r="HLN86" s="8"/>
      <c r="HLO86"/>
      <c r="HLP86" s="8"/>
      <c r="HLQ86" s="8"/>
      <c r="HLR86" s="8"/>
      <c r="HLS86" s="8"/>
      <c r="HLT86" s="8"/>
      <c r="HLU86" s="8"/>
      <c r="HLV86" s="8"/>
      <c r="HLW86" s="8"/>
      <c r="HLX86" s="8"/>
      <c r="HLY86" s="8"/>
      <c r="HLZ86" s="8"/>
      <c r="HMA86" s="8"/>
      <c r="HMB86" s="8"/>
      <c r="HMC86" s="8"/>
      <c r="HMD86" s="8"/>
      <c r="HME86" s="8"/>
      <c r="HMF86" s="8"/>
      <c r="HMG86" s="8"/>
      <c r="HMH86" s="8"/>
      <c r="HMI86" s="8"/>
      <c r="HMJ86" s="8"/>
      <c r="HMK86" s="8"/>
      <c r="HML86" s="8"/>
      <c r="HMM86" s="8"/>
      <c r="HMN86" s="8"/>
      <c r="HMO86" s="8"/>
      <c r="HMP86" s="8"/>
      <c r="HMQ86" s="8"/>
      <c r="HMR86" s="8"/>
      <c r="HMS86" s="8"/>
      <c r="HMT86" s="8"/>
      <c r="HMU86" s="8"/>
      <c r="HMV86" s="8"/>
      <c r="HMW86" s="8"/>
      <c r="HMX86" s="8"/>
      <c r="HMY86" s="8"/>
      <c r="HMZ86" s="8"/>
      <c r="HNA86" s="8"/>
      <c r="HNB86" s="8"/>
      <c r="HNC86" s="8"/>
      <c r="HND86" s="8"/>
      <c r="HNE86" s="8"/>
      <c r="HNF86" s="8"/>
      <c r="HNG86" s="8"/>
      <c r="HNH86" s="8"/>
      <c r="HNI86" s="8"/>
      <c r="HNJ86" s="8"/>
      <c r="HNK86" s="8"/>
      <c r="HNL86" s="8"/>
      <c r="HNM86" s="8"/>
      <c r="HNN86" s="8"/>
      <c r="HNO86" s="8"/>
      <c r="HNP86" s="8"/>
      <c r="HNQ86" s="8"/>
      <c r="HNR86" s="8"/>
      <c r="HNS86" s="8"/>
      <c r="HNT86" s="8"/>
      <c r="HNU86" s="8"/>
      <c r="HNV86" s="8"/>
      <c r="HNW86" s="8"/>
      <c r="HNX86"/>
      <c r="HNY86" s="8"/>
      <c r="HNZ86" s="8"/>
      <c r="HOA86" s="8"/>
      <c r="HOB86" s="8"/>
      <c r="HOC86" s="8"/>
      <c r="HOD86" s="8"/>
      <c r="HOE86" s="8"/>
      <c r="HOF86" s="8"/>
      <c r="HOG86" s="8"/>
      <c r="HOH86" s="8"/>
      <c r="HOI86" s="8"/>
      <c r="HOJ86" s="8"/>
      <c r="HOK86" s="8"/>
      <c r="HOL86" s="8"/>
      <c r="HOM86" s="8"/>
      <c r="HON86" s="8"/>
      <c r="HOO86" s="8"/>
      <c r="HOP86" s="8"/>
      <c r="HOQ86" s="8"/>
      <c r="HOR86" s="8"/>
      <c r="HOS86" s="8"/>
      <c r="HOT86" s="8"/>
      <c r="HOU86" s="8"/>
      <c r="HOV86" s="8"/>
      <c r="HOW86" s="8"/>
      <c r="HOX86" s="8"/>
      <c r="HOY86" s="8"/>
      <c r="HOZ86" s="8"/>
      <c r="HPA86" s="8"/>
      <c r="HPB86" s="8"/>
      <c r="HPC86" s="8"/>
      <c r="HPD86" s="8"/>
      <c r="HPE86" s="8"/>
      <c r="HPF86" s="8"/>
      <c r="HPG86" s="8"/>
      <c r="HPH86" s="8"/>
      <c r="HPI86" s="8"/>
      <c r="HPJ86" s="8"/>
      <c r="HPK86" s="8"/>
      <c r="HPL86" s="8"/>
      <c r="HPM86" s="8"/>
      <c r="HPN86" s="8"/>
      <c r="HPO86" s="8"/>
      <c r="HPP86" s="8"/>
      <c r="HPQ86" s="8"/>
      <c r="HPR86" s="8"/>
      <c r="HPS86" s="8"/>
      <c r="HPT86" s="8"/>
      <c r="HPU86" s="8"/>
      <c r="HPV86" s="8"/>
      <c r="HPW86" s="8"/>
      <c r="HPX86" s="8"/>
      <c r="HPY86" s="8"/>
      <c r="HPZ86" s="8"/>
      <c r="HQA86" s="8"/>
      <c r="HQB86" s="8"/>
      <c r="HQC86" s="8"/>
      <c r="HQD86" s="8"/>
      <c r="HQE86" s="8"/>
      <c r="HQF86" s="8"/>
      <c r="HQG86"/>
      <c r="HQH86" s="8"/>
      <c r="HQI86" s="8"/>
      <c r="HQJ86" s="8"/>
      <c r="HQK86" s="8"/>
      <c r="HQL86" s="8"/>
      <c r="HQM86" s="8"/>
      <c r="HQN86" s="8"/>
      <c r="HQO86" s="8"/>
      <c r="HQP86" s="8"/>
      <c r="HQQ86" s="8"/>
      <c r="HQR86" s="8"/>
      <c r="HQS86" s="8"/>
      <c r="HQT86" s="8"/>
      <c r="HQU86" s="8"/>
      <c r="HQV86" s="8"/>
      <c r="HQW86" s="8"/>
      <c r="HQX86" s="8"/>
      <c r="HQY86" s="8"/>
      <c r="HQZ86" s="8"/>
      <c r="HRA86" s="8"/>
      <c r="HRB86" s="8"/>
      <c r="HRC86" s="8"/>
      <c r="HRD86" s="8"/>
      <c r="HRE86" s="8"/>
      <c r="HRF86" s="8"/>
      <c r="HRG86" s="8"/>
      <c r="HRH86" s="8"/>
      <c r="HRI86" s="8"/>
      <c r="HRJ86" s="8"/>
      <c r="HRK86" s="8"/>
      <c r="HRL86" s="8"/>
      <c r="HRM86" s="8"/>
      <c r="HRN86" s="8"/>
      <c r="HRO86" s="8"/>
      <c r="HRP86" s="8"/>
      <c r="HRQ86" s="8"/>
      <c r="HRR86" s="8"/>
      <c r="HRS86" s="8"/>
      <c r="HRT86" s="8"/>
      <c r="HRU86" s="8"/>
      <c r="HRV86" s="8"/>
      <c r="HRW86" s="8"/>
      <c r="HRX86" s="8"/>
      <c r="HRY86" s="8"/>
      <c r="HRZ86" s="8"/>
      <c r="HSA86" s="8"/>
      <c r="HSB86" s="8"/>
      <c r="HSC86" s="8"/>
      <c r="HSD86" s="8"/>
      <c r="HSE86" s="8"/>
      <c r="HSF86" s="8"/>
      <c r="HSG86" s="8"/>
      <c r="HSH86" s="8"/>
      <c r="HSI86" s="8"/>
      <c r="HSJ86" s="8"/>
      <c r="HSK86" s="8"/>
      <c r="HSL86" s="8"/>
      <c r="HSM86" s="8"/>
      <c r="HSN86" s="8"/>
      <c r="HSO86" s="8"/>
      <c r="HSP86"/>
      <c r="HSQ86" s="8"/>
      <c r="HSR86" s="8"/>
      <c r="HSS86" s="8"/>
      <c r="HST86" s="8"/>
      <c r="HSU86" s="8"/>
      <c r="HSV86" s="8"/>
      <c r="HSW86" s="8"/>
      <c r="HSX86" s="8"/>
      <c r="HSY86" s="8"/>
      <c r="HSZ86" s="8"/>
      <c r="HTA86" s="8"/>
      <c r="HTB86" s="8"/>
      <c r="HTC86" s="8"/>
      <c r="HTD86" s="8"/>
      <c r="HTE86" s="8"/>
      <c r="HTF86" s="8"/>
      <c r="HTG86" s="8"/>
      <c r="HTH86" s="8"/>
      <c r="HTI86" s="8"/>
      <c r="HTJ86" s="8"/>
      <c r="HTK86" s="8"/>
      <c r="HTL86" s="8"/>
      <c r="HTM86" s="8"/>
      <c r="HTN86" s="8"/>
      <c r="HTO86" s="8"/>
      <c r="HTP86" s="8"/>
      <c r="HTQ86" s="8"/>
      <c r="HTR86" s="8"/>
      <c r="HTS86" s="8"/>
      <c r="HTT86" s="8"/>
      <c r="HTU86" s="8"/>
      <c r="HTV86" s="8"/>
      <c r="HTW86" s="8"/>
      <c r="HTX86" s="8"/>
      <c r="HTY86" s="8"/>
      <c r="HTZ86" s="8"/>
      <c r="HUA86" s="8"/>
      <c r="HUB86" s="8"/>
      <c r="HUC86" s="8"/>
      <c r="HUD86" s="8"/>
      <c r="HUE86" s="8"/>
      <c r="HUF86" s="8"/>
      <c r="HUG86" s="8"/>
      <c r="HUH86" s="8"/>
      <c r="HUI86" s="8"/>
      <c r="HUJ86" s="8"/>
      <c r="HUK86" s="8"/>
      <c r="HUL86" s="8"/>
      <c r="HUM86" s="8"/>
      <c r="HUN86" s="8"/>
      <c r="HUO86" s="8"/>
      <c r="HUP86" s="8"/>
      <c r="HUQ86" s="8"/>
      <c r="HUR86" s="8"/>
      <c r="HUS86" s="8"/>
      <c r="HUT86" s="8"/>
      <c r="HUU86" s="8"/>
      <c r="HUV86" s="8"/>
      <c r="HUW86" s="8"/>
      <c r="HUX86" s="8"/>
      <c r="HUY86"/>
      <c r="HUZ86" s="8"/>
      <c r="HVA86" s="8"/>
      <c r="HVB86" s="8"/>
      <c r="HVC86" s="8"/>
      <c r="HVD86" s="8"/>
      <c r="HVE86" s="8"/>
      <c r="HVF86" s="8"/>
      <c r="HVG86" s="8"/>
      <c r="HVH86" s="8"/>
      <c r="HVI86" s="8"/>
      <c r="HVJ86" s="8"/>
      <c r="HVK86" s="8"/>
      <c r="HVL86" s="8"/>
      <c r="HVM86" s="8"/>
      <c r="HVN86" s="8"/>
      <c r="HVO86" s="8"/>
      <c r="HVP86" s="8"/>
      <c r="HVQ86" s="8"/>
      <c r="HVR86" s="8"/>
      <c r="HVS86" s="8"/>
      <c r="HVT86" s="8"/>
      <c r="HVU86" s="8"/>
      <c r="HVV86" s="8"/>
      <c r="HVW86" s="8"/>
      <c r="HVX86" s="8"/>
      <c r="HVY86" s="8"/>
      <c r="HVZ86" s="8"/>
      <c r="HWA86" s="8"/>
      <c r="HWB86" s="8"/>
      <c r="HWC86" s="8"/>
      <c r="HWD86" s="8"/>
      <c r="HWE86" s="8"/>
      <c r="HWF86" s="8"/>
      <c r="HWG86" s="8"/>
      <c r="HWH86" s="8"/>
      <c r="HWI86" s="8"/>
      <c r="HWJ86" s="8"/>
      <c r="HWK86" s="8"/>
      <c r="HWL86" s="8"/>
      <c r="HWM86" s="8"/>
      <c r="HWN86" s="8"/>
      <c r="HWO86" s="8"/>
      <c r="HWP86" s="8"/>
      <c r="HWQ86" s="8"/>
      <c r="HWR86" s="8"/>
      <c r="HWS86" s="8"/>
      <c r="HWT86" s="8"/>
      <c r="HWU86" s="8"/>
      <c r="HWV86" s="8"/>
      <c r="HWW86" s="8"/>
      <c r="HWX86" s="8"/>
      <c r="HWY86" s="8"/>
      <c r="HWZ86" s="8"/>
      <c r="HXA86" s="8"/>
      <c r="HXB86" s="8"/>
      <c r="HXC86" s="8"/>
      <c r="HXD86" s="8"/>
      <c r="HXE86" s="8"/>
      <c r="HXF86" s="8"/>
      <c r="HXG86" s="8"/>
      <c r="HXH86"/>
      <c r="HXI86" s="8"/>
      <c r="HXJ86" s="8"/>
      <c r="HXK86" s="8"/>
      <c r="HXL86" s="8"/>
      <c r="HXM86" s="8"/>
      <c r="HXN86" s="8"/>
      <c r="HXO86" s="8"/>
      <c r="HXP86" s="8"/>
      <c r="HXQ86" s="8"/>
      <c r="HXR86" s="8"/>
      <c r="HXS86" s="8"/>
      <c r="HXT86" s="8"/>
      <c r="HXU86" s="8"/>
      <c r="HXV86" s="8"/>
      <c r="HXW86" s="8"/>
      <c r="HXX86" s="8"/>
      <c r="HXY86" s="8"/>
      <c r="HXZ86" s="8"/>
      <c r="HYA86" s="8"/>
      <c r="HYB86" s="8"/>
      <c r="HYC86" s="8"/>
      <c r="HYD86" s="8"/>
      <c r="HYE86" s="8"/>
      <c r="HYF86" s="8"/>
      <c r="HYG86" s="8"/>
      <c r="HYH86" s="8"/>
      <c r="HYI86" s="8"/>
      <c r="HYJ86" s="8"/>
      <c r="HYK86" s="8"/>
      <c r="HYL86" s="8"/>
      <c r="HYM86" s="8"/>
      <c r="HYN86" s="8"/>
      <c r="HYO86" s="8"/>
      <c r="HYP86" s="8"/>
      <c r="HYQ86" s="8"/>
      <c r="HYR86" s="8"/>
      <c r="HYS86" s="8"/>
      <c r="HYT86" s="8"/>
      <c r="HYU86" s="8"/>
      <c r="HYV86" s="8"/>
      <c r="HYW86" s="8"/>
      <c r="HYX86" s="8"/>
      <c r="HYY86" s="8"/>
      <c r="HYZ86" s="8"/>
      <c r="HZA86" s="8"/>
      <c r="HZB86" s="8"/>
      <c r="HZC86" s="8"/>
      <c r="HZD86" s="8"/>
      <c r="HZE86" s="8"/>
      <c r="HZF86" s="8"/>
      <c r="HZG86" s="8"/>
      <c r="HZH86" s="8"/>
      <c r="HZI86" s="8"/>
      <c r="HZJ86" s="8"/>
      <c r="HZK86" s="8"/>
      <c r="HZL86" s="8"/>
      <c r="HZM86" s="8"/>
      <c r="HZN86" s="8"/>
      <c r="HZO86" s="8"/>
      <c r="HZP86" s="8"/>
      <c r="HZQ86"/>
      <c r="HZR86" s="8"/>
      <c r="HZS86" s="8"/>
      <c r="HZT86" s="8"/>
      <c r="HZU86" s="8"/>
      <c r="HZV86" s="8"/>
      <c r="HZW86" s="8"/>
      <c r="HZX86" s="8"/>
      <c r="HZY86" s="8"/>
      <c r="HZZ86" s="8"/>
      <c r="IAA86" s="8"/>
      <c r="IAB86" s="8"/>
      <c r="IAC86" s="8"/>
      <c r="IAD86" s="8"/>
      <c r="IAE86" s="8"/>
      <c r="IAF86" s="8"/>
      <c r="IAG86" s="8"/>
      <c r="IAH86" s="8"/>
      <c r="IAI86" s="8"/>
      <c r="IAJ86" s="8"/>
      <c r="IAK86" s="8"/>
      <c r="IAL86" s="8"/>
      <c r="IAM86" s="8"/>
      <c r="IAN86" s="8"/>
      <c r="IAO86" s="8"/>
      <c r="IAP86" s="8"/>
      <c r="IAQ86" s="8"/>
      <c r="IAR86" s="8"/>
      <c r="IAS86" s="8"/>
      <c r="IAT86" s="8"/>
      <c r="IAU86" s="8"/>
      <c r="IAV86" s="8"/>
      <c r="IAW86" s="8"/>
      <c r="IAX86" s="8"/>
      <c r="IAY86" s="8"/>
      <c r="IAZ86" s="8"/>
      <c r="IBA86" s="8"/>
      <c r="IBB86" s="8"/>
      <c r="IBC86" s="8"/>
      <c r="IBD86" s="8"/>
      <c r="IBE86" s="8"/>
      <c r="IBF86" s="8"/>
      <c r="IBG86" s="8"/>
      <c r="IBH86" s="8"/>
      <c r="IBI86" s="8"/>
      <c r="IBJ86" s="8"/>
      <c r="IBK86" s="8"/>
      <c r="IBL86" s="8"/>
      <c r="IBM86" s="8"/>
      <c r="IBN86" s="8"/>
      <c r="IBO86" s="8"/>
      <c r="IBP86" s="8"/>
      <c r="IBQ86" s="8"/>
      <c r="IBR86" s="8"/>
      <c r="IBS86" s="8"/>
      <c r="IBT86" s="8"/>
      <c r="IBU86" s="8"/>
      <c r="IBV86" s="8"/>
      <c r="IBW86" s="8"/>
      <c r="IBX86" s="8"/>
      <c r="IBY86" s="8"/>
      <c r="IBZ86"/>
      <c r="ICA86" s="8"/>
      <c r="ICB86" s="8"/>
      <c r="ICC86" s="8"/>
      <c r="ICD86" s="8"/>
      <c r="ICE86" s="8"/>
      <c r="ICF86" s="8"/>
      <c r="ICG86" s="8"/>
      <c r="ICH86" s="8"/>
      <c r="ICI86" s="8"/>
      <c r="ICJ86" s="8"/>
      <c r="ICK86" s="8"/>
      <c r="ICL86" s="8"/>
      <c r="ICM86" s="8"/>
      <c r="ICN86" s="8"/>
      <c r="ICO86" s="8"/>
      <c r="ICP86" s="8"/>
      <c r="ICQ86" s="8"/>
      <c r="ICR86" s="8"/>
      <c r="ICS86" s="8"/>
      <c r="ICT86" s="8"/>
      <c r="ICU86" s="8"/>
      <c r="ICV86" s="8"/>
      <c r="ICW86" s="8"/>
      <c r="ICX86" s="8"/>
      <c r="ICY86" s="8"/>
      <c r="ICZ86" s="8"/>
      <c r="IDA86" s="8"/>
      <c r="IDB86" s="8"/>
      <c r="IDC86" s="8"/>
      <c r="IDD86" s="8"/>
      <c r="IDE86" s="8"/>
      <c r="IDF86" s="8"/>
      <c r="IDG86" s="8"/>
      <c r="IDH86" s="8"/>
      <c r="IDI86" s="8"/>
      <c r="IDJ86" s="8"/>
      <c r="IDK86" s="8"/>
      <c r="IDL86" s="8"/>
      <c r="IDM86" s="8"/>
      <c r="IDN86" s="8"/>
      <c r="IDO86" s="8"/>
      <c r="IDP86" s="8"/>
      <c r="IDQ86" s="8"/>
      <c r="IDR86" s="8"/>
      <c r="IDS86" s="8"/>
      <c r="IDT86" s="8"/>
      <c r="IDU86" s="8"/>
      <c r="IDV86" s="8"/>
      <c r="IDW86" s="8"/>
      <c r="IDX86" s="8"/>
      <c r="IDY86" s="8"/>
      <c r="IDZ86" s="8"/>
      <c r="IEA86" s="8"/>
      <c r="IEB86" s="8"/>
      <c r="IEC86" s="8"/>
      <c r="IED86" s="8"/>
      <c r="IEE86" s="8"/>
      <c r="IEF86" s="8"/>
      <c r="IEG86" s="8"/>
      <c r="IEH86" s="8"/>
      <c r="IEI86"/>
      <c r="IEJ86" s="8"/>
      <c r="IEK86" s="8"/>
      <c r="IEL86" s="8"/>
      <c r="IEM86" s="8"/>
      <c r="IEN86" s="8"/>
      <c r="IEO86" s="8"/>
      <c r="IEP86" s="8"/>
      <c r="IEQ86" s="8"/>
      <c r="IER86" s="8"/>
      <c r="IES86" s="8"/>
      <c r="IET86" s="8"/>
      <c r="IEU86" s="8"/>
      <c r="IEV86" s="8"/>
      <c r="IEW86" s="8"/>
      <c r="IEX86" s="8"/>
      <c r="IEY86" s="8"/>
      <c r="IEZ86" s="8"/>
      <c r="IFA86" s="8"/>
      <c r="IFB86" s="8"/>
      <c r="IFC86" s="8"/>
      <c r="IFD86" s="8"/>
      <c r="IFE86" s="8"/>
      <c r="IFF86" s="8"/>
      <c r="IFG86" s="8"/>
      <c r="IFH86" s="8"/>
      <c r="IFI86" s="8"/>
      <c r="IFJ86" s="8"/>
      <c r="IFK86" s="8"/>
      <c r="IFL86" s="8"/>
      <c r="IFM86" s="8"/>
      <c r="IFN86" s="8"/>
      <c r="IFO86" s="8"/>
      <c r="IFP86" s="8"/>
      <c r="IFQ86" s="8"/>
      <c r="IFR86" s="8"/>
      <c r="IFS86" s="8"/>
      <c r="IFT86" s="8"/>
      <c r="IFU86" s="8"/>
      <c r="IFV86" s="8"/>
      <c r="IFW86" s="8"/>
      <c r="IFX86" s="8"/>
      <c r="IFY86" s="8"/>
      <c r="IFZ86" s="8"/>
      <c r="IGA86" s="8"/>
      <c r="IGB86" s="8"/>
      <c r="IGC86" s="8"/>
      <c r="IGD86" s="8"/>
      <c r="IGE86" s="8"/>
      <c r="IGF86" s="8"/>
      <c r="IGG86" s="8"/>
      <c r="IGH86" s="8"/>
      <c r="IGI86" s="8"/>
      <c r="IGJ86" s="8"/>
      <c r="IGK86" s="8"/>
      <c r="IGL86" s="8"/>
      <c r="IGM86" s="8"/>
      <c r="IGN86" s="8"/>
      <c r="IGO86" s="8"/>
      <c r="IGP86" s="8"/>
      <c r="IGQ86" s="8"/>
      <c r="IGR86"/>
      <c r="IGS86" s="8"/>
      <c r="IGT86" s="8"/>
      <c r="IGU86" s="8"/>
      <c r="IGV86" s="8"/>
      <c r="IGW86" s="8"/>
      <c r="IGX86" s="8"/>
      <c r="IGY86" s="8"/>
      <c r="IGZ86" s="8"/>
      <c r="IHA86" s="8"/>
      <c r="IHB86" s="8"/>
      <c r="IHC86" s="8"/>
      <c r="IHD86" s="8"/>
      <c r="IHE86" s="8"/>
      <c r="IHF86" s="8"/>
      <c r="IHG86" s="8"/>
      <c r="IHH86" s="8"/>
      <c r="IHI86" s="8"/>
      <c r="IHJ86" s="8"/>
      <c r="IHK86" s="8"/>
      <c r="IHL86" s="8"/>
      <c r="IHM86" s="8"/>
      <c r="IHN86" s="8"/>
      <c r="IHO86" s="8"/>
      <c r="IHP86" s="8"/>
      <c r="IHQ86" s="8"/>
      <c r="IHR86" s="8"/>
      <c r="IHS86" s="8"/>
      <c r="IHT86" s="8"/>
      <c r="IHU86" s="8"/>
      <c r="IHV86" s="8"/>
      <c r="IHW86" s="8"/>
      <c r="IHX86" s="8"/>
      <c r="IHY86" s="8"/>
      <c r="IHZ86" s="8"/>
      <c r="IIA86" s="8"/>
      <c r="IIB86" s="8"/>
      <c r="IIC86" s="8"/>
      <c r="IID86" s="8"/>
      <c r="IIE86" s="8"/>
      <c r="IIF86" s="8"/>
      <c r="IIG86" s="8"/>
      <c r="IIH86" s="8"/>
      <c r="III86" s="8"/>
      <c r="IIJ86" s="8"/>
      <c r="IIK86" s="8"/>
      <c r="IIL86" s="8"/>
      <c r="IIM86" s="8"/>
      <c r="IIN86" s="8"/>
      <c r="IIO86" s="8"/>
      <c r="IIP86" s="8"/>
      <c r="IIQ86" s="8"/>
      <c r="IIR86" s="8"/>
      <c r="IIS86" s="8"/>
      <c r="IIT86" s="8"/>
      <c r="IIU86" s="8"/>
      <c r="IIV86" s="8"/>
      <c r="IIW86" s="8"/>
      <c r="IIX86" s="8"/>
      <c r="IIY86" s="8"/>
      <c r="IIZ86" s="8"/>
      <c r="IJA86"/>
      <c r="IJB86" s="8"/>
      <c r="IJC86" s="8"/>
      <c r="IJD86" s="8"/>
      <c r="IJE86" s="8"/>
      <c r="IJF86" s="8"/>
      <c r="IJG86" s="8"/>
      <c r="IJH86" s="8"/>
      <c r="IJI86" s="8"/>
      <c r="IJJ86" s="8"/>
      <c r="IJK86" s="8"/>
      <c r="IJL86" s="8"/>
      <c r="IJM86" s="8"/>
      <c r="IJN86" s="8"/>
      <c r="IJO86" s="8"/>
      <c r="IJP86" s="8"/>
      <c r="IJQ86" s="8"/>
      <c r="IJR86" s="8"/>
      <c r="IJS86" s="8"/>
      <c r="IJT86" s="8"/>
      <c r="IJU86" s="8"/>
      <c r="IJV86" s="8"/>
      <c r="IJW86" s="8"/>
      <c r="IJX86" s="8"/>
      <c r="IJY86" s="8"/>
      <c r="IJZ86" s="8"/>
      <c r="IKA86" s="8"/>
      <c r="IKB86" s="8"/>
      <c r="IKC86" s="8"/>
      <c r="IKD86" s="8"/>
      <c r="IKE86" s="8"/>
      <c r="IKF86" s="8"/>
      <c r="IKG86" s="8"/>
      <c r="IKH86" s="8"/>
      <c r="IKI86" s="8"/>
      <c r="IKJ86" s="8"/>
      <c r="IKK86" s="8"/>
      <c r="IKL86" s="8"/>
      <c r="IKM86" s="8"/>
      <c r="IKN86" s="8"/>
      <c r="IKO86" s="8"/>
      <c r="IKP86" s="8"/>
      <c r="IKQ86" s="8"/>
      <c r="IKR86" s="8"/>
      <c r="IKS86" s="8"/>
      <c r="IKT86" s="8"/>
      <c r="IKU86" s="8"/>
      <c r="IKV86" s="8"/>
      <c r="IKW86" s="8"/>
      <c r="IKX86" s="8"/>
      <c r="IKY86" s="8"/>
      <c r="IKZ86" s="8"/>
      <c r="ILA86" s="8"/>
      <c r="ILB86" s="8"/>
      <c r="ILC86" s="8"/>
      <c r="ILD86" s="8"/>
      <c r="ILE86" s="8"/>
      <c r="ILF86" s="8"/>
      <c r="ILG86" s="8"/>
      <c r="ILH86" s="8"/>
      <c r="ILI86" s="8"/>
      <c r="ILJ86"/>
      <c r="ILK86" s="8"/>
      <c r="ILL86" s="8"/>
      <c r="ILM86" s="8"/>
      <c r="ILN86" s="8"/>
      <c r="ILO86" s="8"/>
      <c r="ILP86" s="8"/>
      <c r="ILQ86" s="8"/>
      <c r="ILR86" s="8"/>
      <c r="ILS86" s="8"/>
      <c r="ILT86" s="8"/>
      <c r="ILU86" s="8"/>
      <c r="ILV86" s="8"/>
      <c r="ILW86" s="8"/>
      <c r="ILX86" s="8"/>
      <c r="ILY86" s="8"/>
      <c r="ILZ86" s="8"/>
      <c r="IMA86" s="8"/>
      <c r="IMB86" s="8"/>
      <c r="IMC86" s="8"/>
      <c r="IMD86" s="8"/>
      <c r="IME86" s="8"/>
      <c r="IMF86" s="8"/>
      <c r="IMG86" s="8"/>
      <c r="IMH86" s="8"/>
      <c r="IMI86" s="8"/>
      <c r="IMJ86" s="8"/>
      <c r="IMK86" s="8"/>
      <c r="IML86" s="8"/>
      <c r="IMM86" s="8"/>
      <c r="IMN86" s="8"/>
      <c r="IMO86" s="8"/>
      <c r="IMP86" s="8"/>
      <c r="IMQ86" s="8"/>
      <c r="IMR86" s="8"/>
      <c r="IMS86" s="8"/>
      <c r="IMT86" s="8"/>
      <c r="IMU86" s="8"/>
      <c r="IMV86" s="8"/>
      <c r="IMW86" s="8"/>
      <c r="IMX86" s="8"/>
      <c r="IMY86" s="8"/>
      <c r="IMZ86" s="8"/>
      <c r="INA86" s="8"/>
      <c r="INB86" s="8"/>
      <c r="INC86" s="8"/>
      <c r="IND86" s="8"/>
      <c r="INE86" s="8"/>
      <c r="INF86" s="8"/>
      <c r="ING86" s="8"/>
      <c r="INH86" s="8"/>
      <c r="INI86" s="8"/>
      <c r="INJ86" s="8"/>
      <c r="INK86" s="8"/>
      <c r="INL86" s="8"/>
      <c r="INM86" s="8"/>
      <c r="INN86" s="8"/>
      <c r="INO86" s="8"/>
      <c r="INP86" s="8"/>
      <c r="INQ86" s="8"/>
      <c r="INR86" s="8"/>
      <c r="INS86"/>
      <c r="INT86" s="8"/>
      <c r="INU86" s="8"/>
      <c r="INV86" s="8"/>
      <c r="INW86" s="8"/>
      <c r="INX86" s="8"/>
      <c r="INY86" s="8"/>
      <c r="INZ86" s="8"/>
      <c r="IOA86" s="8"/>
      <c r="IOB86" s="8"/>
      <c r="IOC86" s="8"/>
      <c r="IOD86" s="8"/>
      <c r="IOE86" s="8"/>
      <c r="IOF86" s="8"/>
      <c r="IOG86" s="8"/>
      <c r="IOH86" s="8"/>
      <c r="IOI86" s="8"/>
      <c r="IOJ86" s="8"/>
      <c r="IOK86" s="8"/>
      <c r="IOL86" s="8"/>
      <c r="IOM86" s="8"/>
      <c r="ION86" s="8"/>
      <c r="IOO86" s="8"/>
      <c r="IOP86" s="8"/>
      <c r="IOQ86" s="8"/>
      <c r="IOR86" s="8"/>
      <c r="IOS86" s="8"/>
      <c r="IOT86" s="8"/>
      <c r="IOU86" s="8"/>
      <c r="IOV86" s="8"/>
      <c r="IOW86" s="8"/>
      <c r="IOX86" s="8"/>
      <c r="IOY86" s="8"/>
      <c r="IOZ86" s="8"/>
      <c r="IPA86" s="8"/>
      <c r="IPB86" s="8"/>
      <c r="IPC86" s="8"/>
      <c r="IPD86" s="8"/>
      <c r="IPE86" s="8"/>
      <c r="IPF86" s="8"/>
      <c r="IPG86" s="8"/>
      <c r="IPH86" s="8"/>
      <c r="IPI86" s="8"/>
      <c r="IPJ86" s="8"/>
      <c r="IPK86" s="8"/>
      <c r="IPL86" s="8"/>
      <c r="IPM86" s="8"/>
      <c r="IPN86" s="8"/>
      <c r="IPO86" s="8"/>
      <c r="IPP86" s="8"/>
      <c r="IPQ86" s="8"/>
      <c r="IPR86" s="8"/>
      <c r="IPS86" s="8"/>
      <c r="IPT86" s="8"/>
      <c r="IPU86" s="8"/>
      <c r="IPV86" s="8"/>
      <c r="IPW86" s="8"/>
      <c r="IPX86" s="8"/>
      <c r="IPY86" s="8"/>
      <c r="IPZ86" s="8"/>
      <c r="IQA86" s="8"/>
      <c r="IQB86"/>
      <c r="IQC86" s="8"/>
      <c r="IQD86" s="8"/>
      <c r="IQE86" s="8"/>
      <c r="IQF86" s="8"/>
      <c r="IQG86" s="8"/>
      <c r="IQH86" s="8"/>
      <c r="IQI86" s="8"/>
      <c r="IQJ86" s="8"/>
      <c r="IQK86" s="8"/>
      <c r="IQL86" s="8"/>
      <c r="IQM86" s="8"/>
      <c r="IQN86" s="8"/>
      <c r="IQO86" s="8"/>
      <c r="IQP86" s="8"/>
      <c r="IQQ86" s="8"/>
      <c r="IQR86" s="8"/>
      <c r="IQS86" s="8"/>
      <c r="IQT86" s="8"/>
      <c r="IQU86" s="8"/>
      <c r="IQV86" s="8"/>
      <c r="IQW86" s="8"/>
      <c r="IQX86" s="8"/>
      <c r="IQY86" s="8"/>
      <c r="IQZ86" s="8"/>
      <c r="IRA86" s="8"/>
      <c r="IRB86" s="8"/>
      <c r="IRC86" s="8"/>
      <c r="IRD86" s="8"/>
      <c r="IRE86" s="8"/>
      <c r="IRF86" s="8"/>
      <c r="IRG86" s="8"/>
      <c r="IRH86" s="8"/>
      <c r="IRI86" s="8"/>
      <c r="IRJ86" s="8"/>
      <c r="IRK86" s="8"/>
      <c r="IRL86" s="8"/>
      <c r="IRM86" s="8"/>
      <c r="IRN86" s="8"/>
      <c r="IRO86" s="8"/>
      <c r="IRP86" s="8"/>
      <c r="IRQ86" s="8"/>
      <c r="IRR86" s="8"/>
      <c r="IRS86" s="8"/>
      <c r="IRT86" s="8"/>
      <c r="IRU86" s="8"/>
      <c r="IRV86" s="8"/>
      <c r="IRW86" s="8"/>
      <c r="IRX86" s="8"/>
      <c r="IRY86" s="8"/>
      <c r="IRZ86" s="8"/>
      <c r="ISA86" s="8"/>
      <c r="ISB86" s="8"/>
      <c r="ISC86" s="8"/>
      <c r="ISD86" s="8"/>
      <c r="ISE86" s="8"/>
      <c r="ISF86" s="8"/>
      <c r="ISG86" s="8"/>
      <c r="ISH86" s="8"/>
      <c r="ISI86" s="8"/>
      <c r="ISJ86" s="8"/>
      <c r="ISK86"/>
      <c r="ISL86" s="8"/>
      <c r="ISM86" s="8"/>
      <c r="ISN86" s="8"/>
      <c r="ISO86" s="8"/>
      <c r="ISP86" s="8"/>
      <c r="ISQ86" s="8"/>
      <c r="ISR86" s="8"/>
      <c r="ISS86" s="8"/>
      <c r="IST86" s="8"/>
      <c r="ISU86" s="8"/>
      <c r="ISV86" s="8"/>
      <c r="ISW86" s="8"/>
      <c r="ISX86" s="8"/>
      <c r="ISY86" s="8"/>
      <c r="ISZ86" s="8"/>
      <c r="ITA86" s="8"/>
      <c r="ITB86" s="8"/>
      <c r="ITC86" s="8"/>
      <c r="ITD86" s="8"/>
      <c r="ITE86" s="8"/>
      <c r="ITF86" s="8"/>
      <c r="ITG86" s="8"/>
      <c r="ITH86" s="8"/>
      <c r="ITI86" s="8"/>
      <c r="ITJ86" s="8"/>
      <c r="ITK86" s="8"/>
      <c r="ITL86" s="8"/>
      <c r="ITM86" s="8"/>
      <c r="ITN86" s="8"/>
      <c r="ITO86" s="8"/>
      <c r="ITP86" s="8"/>
      <c r="ITQ86" s="8"/>
      <c r="ITR86" s="8"/>
      <c r="ITS86" s="8"/>
      <c r="ITT86" s="8"/>
      <c r="ITU86" s="8"/>
      <c r="ITV86" s="8"/>
      <c r="ITW86" s="8"/>
      <c r="ITX86" s="8"/>
      <c r="ITY86" s="8"/>
      <c r="ITZ86" s="8"/>
      <c r="IUA86" s="8"/>
      <c r="IUB86" s="8"/>
      <c r="IUC86" s="8"/>
      <c r="IUD86" s="8"/>
      <c r="IUE86" s="8"/>
      <c r="IUF86" s="8"/>
      <c r="IUG86" s="8"/>
      <c r="IUH86" s="8"/>
      <c r="IUI86" s="8"/>
      <c r="IUJ86" s="8"/>
      <c r="IUK86" s="8"/>
      <c r="IUL86" s="8"/>
      <c r="IUM86" s="8"/>
      <c r="IUN86" s="8"/>
      <c r="IUO86" s="8"/>
      <c r="IUP86" s="8"/>
      <c r="IUQ86" s="8"/>
      <c r="IUR86" s="8"/>
      <c r="IUS86" s="8"/>
      <c r="IUT86"/>
      <c r="IUU86" s="8"/>
      <c r="IUV86" s="8"/>
      <c r="IUW86" s="8"/>
      <c r="IUX86" s="8"/>
      <c r="IUY86" s="8"/>
      <c r="IUZ86" s="8"/>
      <c r="IVA86" s="8"/>
      <c r="IVB86" s="8"/>
      <c r="IVC86" s="8"/>
      <c r="IVD86" s="8"/>
      <c r="IVE86" s="8"/>
      <c r="IVF86" s="8"/>
      <c r="IVG86" s="8"/>
      <c r="IVH86" s="8"/>
      <c r="IVI86" s="8"/>
      <c r="IVJ86" s="8"/>
      <c r="IVK86" s="8"/>
      <c r="IVL86" s="8"/>
      <c r="IVM86" s="8"/>
      <c r="IVN86" s="8"/>
      <c r="IVO86" s="8"/>
      <c r="IVP86" s="8"/>
      <c r="IVQ86" s="8"/>
      <c r="IVR86" s="8"/>
      <c r="IVS86" s="8"/>
      <c r="IVT86" s="8"/>
      <c r="IVU86" s="8"/>
      <c r="IVV86" s="8"/>
      <c r="IVW86" s="8"/>
      <c r="IVX86" s="8"/>
      <c r="IVY86" s="8"/>
      <c r="IVZ86" s="8"/>
      <c r="IWA86" s="8"/>
      <c r="IWB86" s="8"/>
      <c r="IWC86" s="8"/>
      <c r="IWD86" s="8"/>
      <c r="IWE86" s="8"/>
      <c r="IWF86" s="8"/>
      <c r="IWG86" s="8"/>
      <c r="IWH86" s="8"/>
      <c r="IWI86" s="8"/>
      <c r="IWJ86" s="8"/>
      <c r="IWK86" s="8"/>
      <c r="IWL86" s="8"/>
      <c r="IWM86" s="8"/>
      <c r="IWN86" s="8"/>
      <c r="IWO86" s="8"/>
      <c r="IWP86" s="8"/>
      <c r="IWQ86" s="8"/>
      <c r="IWR86" s="8"/>
      <c r="IWS86" s="8"/>
      <c r="IWT86" s="8"/>
      <c r="IWU86" s="8"/>
      <c r="IWV86" s="8"/>
      <c r="IWW86" s="8"/>
      <c r="IWX86" s="8"/>
      <c r="IWY86" s="8"/>
      <c r="IWZ86" s="8"/>
      <c r="IXA86" s="8"/>
      <c r="IXB86" s="8"/>
      <c r="IXC86"/>
      <c r="IXD86" s="8"/>
      <c r="IXE86" s="8"/>
      <c r="IXF86" s="8"/>
      <c r="IXG86" s="8"/>
      <c r="IXH86" s="8"/>
      <c r="IXI86" s="8"/>
      <c r="IXJ86" s="8"/>
      <c r="IXK86" s="8"/>
      <c r="IXL86" s="8"/>
      <c r="IXM86" s="8"/>
      <c r="IXN86" s="8"/>
      <c r="IXO86" s="8"/>
      <c r="IXP86" s="8"/>
      <c r="IXQ86" s="8"/>
      <c r="IXR86" s="8"/>
      <c r="IXS86" s="8"/>
      <c r="IXT86" s="8"/>
      <c r="IXU86" s="8"/>
      <c r="IXV86" s="8"/>
      <c r="IXW86" s="8"/>
      <c r="IXX86" s="8"/>
      <c r="IXY86" s="8"/>
      <c r="IXZ86" s="8"/>
      <c r="IYA86" s="8"/>
      <c r="IYB86" s="8"/>
      <c r="IYC86" s="8"/>
      <c r="IYD86" s="8"/>
      <c r="IYE86" s="8"/>
      <c r="IYF86" s="8"/>
      <c r="IYG86" s="8"/>
      <c r="IYH86" s="8"/>
      <c r="IYI86" s="8"/>
      <c r="IYJ86" s="8"/>
      <c r="IYK86" s="8"/>
      <c r="IYL86" s="8"/>
      <c r="IYM86" s="8"/>
      <c r="IYN86" s="8"/>
      <c r="IYO86" s="8"/>
      <c r="IYP86" s="8"/>
      <c r="IYQ86" s="8"/>
      <c r="IYR86" s="8"/>
      <c r="IYS86" s="8"/>
      <c r="IYT86" s="8"/>
      <c r="IYU86" s="8"/>
      <c r="IYV86" s="8"/>
      <c r="IYW86" s="8"/>
      <c r="IYX86" s="8"/>
      <c r="IYY86" s="8"/>
      <c r="IYZ86" s="8"/>
      <c r="IZA86" s="8"/>
      <c r="IZB86" s="8"/>
      <c r="IZC86" s="8"/>
      <c r="IZD86" s="8"/>
      <c r="IZE86" s="8"/>
      <c r="IZF86" s="8"/>
      <c r="IZG86" s="8"/>
      <c r="IZH86" s="8"/>
      <c r="IZI86" s="8"/>
      <c r="IZJ86" s="8"/>
      <c r="IZK86" s="8"/>
      <c r="IZL86"/>
      <c r="IZM86" s="8"/>
      <c r="IZN86" s="8"/>
      <c r="IZO86" s="8"/>
      <c r="IZP86" s="8"/>
      <c r="IZQ86" s="8"/>
      <c r="IZR86" s="8"/>
      <c r="IZS86" s="8"/>
      <c r="IZT86" s="8"/>
      <c r="IZU86" s="8"/>
      <c r="IZV86" s="8"/>
      <c r="IZW86" s="8"/>
      <c r="IZX86" s="8"/>
      <c r="IZY86" s="8"/>
      <c r="IZZ86" s="8"/>
      <c r="JAA86" s="8"/>
      <c r="JAB86" s="8"/>
      <c r="JAC86" s="8"/>
      <c r="JAD86" s="8"/>
      <c r="JAE86" s="8"/>
      <c r="JAF86" s="8"/>
      <c r="JAG86" s="8"/>
      <c r="JAH86" s="8"/>
      <c r="JAI86" s="8"/>
      <c r="JAJ86" s="8"/>
      <c r="JAK86" s="8"/>
      <c r="JAL86" s="8"/>
      <c r="JAM86" s="8"/>
      <c r="JAN86" s="8"/>
      <c r="JAO86" s="8"/>
      <c r="JAP86" s="8"/>
      <c r="JAQ86" s="8"/>
      <c r="JAR86" s="8"/>
      <c r="JAS86" s="8"/>
      <c r="JAT86" s="8"/>
      <c r="JAU86" s="8"/>
      <c r="JAV86" s="8"/>
      <c r="JAW86" s="8"/>
      <c r="JAX86" s="8"/>
      <c r="JAY86" s="8"/>
      <c r="JAZ86" s="8"/>
      <c r="JBA86" s="8"/>
      <c r="JBB86" s="8"/>
      <c r="JBC86" s="8"/>
      <c r="JBD86" s="8"/>
      <c r="JBE86" s="8"/>
      <c r="JBF86" s="8"/>
      <c r="JBG86" s="8"/>
      <c r="JBH86" s="8"/>
      <c r="JBI86" s="8"/>
      <c r="JBJ86" s="8"/>
      <c r="JBK86" s="8"/>
      <c r="JBL86" s="8"/>
      <c r="JBM86" s="8"/>
      <c r="JBN86" s="8"/>
      <c r="JBO86" s="8"/>
      <c r="JBP86" s="8"/>
      <c r="JBQ86" s="8"/>
      <c r="JBR86" s="8"/>
      <c r="JBS86" s="8"/>
      <c r="JBT86" s="8"/>
      <c r="JBU86"/>
      <c r="JBV86" s="8"/>
      <c r="JBW86" s="8"/>
      <c r="JBX86" s="8"/>
      <c r="JBY86" s="8"/>
      <c r="JBZ86" s="8"/>
      <c r="JCA86" s="8"/>
      <c r="JCB86" s="8"/>
      <c r="JCC86" s="8"/>
      <c r="JCD86" s="8"/>
      <c r="JCE86" s="8"/>
      <c r="JCF86" s="8"/>
      <c r="JCG86" s="8"/>
      <c r="JCH86" s="8"/>
      <c r="JCI86" s="8"/>
      <c r="JCJ86" s="8"/>
      <c r="JCK86" s="8"/>
      <c r="JCL86" s="8"/>
      <c r="JCM86" s="8"/>
      <c r="JCN86" s="8"/>
      <c r="JCO86" s="8"/>
      <c r="JCP86" s="8"/>
      <c r="JCQ86" s="8"/>
      <c r="JCR86" s="8"/>
      <c r="JCS86" s="8"/>
      <c r="JCT86" s="8"/>
      <c r="JCU86" s="8"/>
      <c r="JCV86" s="8"/>
      <c r="JCW86" s="8"/>
      <c r="JCX86" s="8"/>
      <c r="JCY86" s="8"/>
      <c r="JCZ86" s="8"/>
      <c r="JDA86" s="8"/>
      <c r="JDB86" s="8"/>
      <c r="JDC86" s="8"/>
      <c r="JDD86" s="8"/>
      <c r="JDE86" s="8"/>
      <c r="JDF86" s="8"/>
      <c r="JDG86" s="8"/>
      <c r="JDH86" s="8"/>
      <c r="JDI86" s="8"/>
      <c r="JDJ86" s="8"/>
      <c r="JDK86" s="8"/>
      <c r="JDL86" s="8"/>
      <c r="JDM86" s="8"/>
      <c r="JDN86" s="8"/>
      <c r="JDO86" s="8"/>
      <c r="JDP86" s="8"/>
      <c r="JDQ86" s="8"/>
      <c r="JDR86" s="8"/>
      <c r="JDS86" s="8"/>
      <c r="JDT86" s="8"/>
      <c r="JDU86" s="8"/>
      <c r="JDV86" s="8"/>
      <c r="JDW86" s="8"/>
      <c r="JDX86" s="8"/>
      <c r="JDY86" s="8"/>
      <c r="JDZ86" s="8"/>
      <c r="JEA86" s="8"/>
      <c r="JEB86" s="8"/>
      <c r="JEC86" s="8"/>
      <c r="JED86"/>
      <c r="JEE86" s="8"/>
      <c r="JEF86" s="8"/>
      <c r="JEG86" s="8"/>
      <c r="JEH86" s="8"/>
      <c r="JEI86" s="8"/>
      <c r="JEJ86" s="8"/>
      <c r="JEK86" s="8"/>
      <c r="JEL86" s="8"/>
      <c r="JEM86" s="8"/>
      <c r="JEN86" s="8"/>
      <c r="JEO86" s="8"/>
      <c r="JEP86" s="8"/>
      <c r="JEQ86" s="8"/>
      <c r="JER86" s="8"/>
      <c r="JES86" s="8"/>
      <c r="JET86" s="8"/>
      <c r="JEU86" s="8"/>
      <c r="JEV86" s="8"/>
      <c r="JEW86" s="8"/>
      <c r="JEX86" s="8"/>
      <c r="JEY86" s="8"/>
      <c r="JEZ86" s="8"/>
      <c r="JFA86" s="8"/>
      <c r="JFB86" s="8"/>
      <c r="JFC86" s="8"/>
      <c r="JFD86" s="8"/>
      <c r="JFE86" s="8"/>
      <c r="JFF86" s="8"/>
      <c r="JFG86" s="8"/>
      <c r="JFH86" s="8"/>
      <c r="JFI86" s="8"/>
      <c r="JFJ86" s="8"/>
      <c r="JFK86" s="8"/>
      <c r="JFL86" s="8"/>
      <c r="JFM86" s="8"/>
      <c r="JFN86" s="8"/>
      <c r="JFO86" s="8"/>
      <c r="JFP86" s="8"/>
      <c r="JFQ86" s="8"/>
      <c r="JFR86" s="8"/>
      <c r="JFS86" s="8"/>
      <c r="JFT86" s="8"/>
      <c r="JFU86" s="8"/>
      <c r="JFV86" s="8"/>
      <c r="JFW86" s="8"/>
      <c r="JFX86" s="8"/>
      <c r="JFY86" s="8"/>
      <c r="JFZ86" s="8"/>
      <c r="JGA86" s="8"/>
      <c r="JGB86" s="8"/>
      <c r="JGC86" s="8"/>
      <c r="JGD86" s="8"/>
      <c r="JGE86" s="8"/>
      <c r="JGF86" s="8"/>
      <c r="JGG86" s="8"/>
      <c r="JGH86" s="8"/>
      <c r="JGI86" s="8"/>
      <c r="JGJ86" s="8"/>
      <c r="JGK86" s="8"/>
      <c r="JGL86" s="8"/>
      <c r="JGM86"/>
      <c r="JGN86" s="8"/>
      <c r="JGO86" s="8"/>
      <c r="JGP86" s="8"/>
      <c r="JGQ86" s="8"/>
      <c r="JGR86" s="8"/>
      <c r="JGS86" s="8"/>
      <c r="JGT86" s="8"/>
      <c r="JGU86" s="8"/>
      <c r="JGV86" s="8"/>
      <c r="JGW86" s="8"/>
      <c r="JGX86" s="8"/>
      <c r="JGY86" s="8"/>
      <c r="JGZ86" s="8"/>
      <c r="JHA86" s="8"/>
      <c r="JHB86" s="8"/>
      <c r="JHC86" s="8"/>
      <c r="JHD86" s="8"/>
      <c r="JHE86" s="8"/>
      <c r="JHF86" s="8"/>
      <c r="JHG86" s="8"/>
      <c r="JHH86" s="8"/>
      <c r="JHI86" s="8"/>
      <c r="JHJ86" s="8"/>
      <c r="JHK86" s="8"/>
      <c r="JHL86" s="8"/>
      <c r="JHM86" s="8"/>
      <c r="JHN86" s="8"/>
      <c r="JHO86" s="8"/>
      <c r="JHP86" s="8"/>
      <c r="JHQ86" s="8"/>
      <c r="JHR86" s="8"/>
      <c r="JHS86" s="8"/>
      <c r="JHT86" s="8"/>
      <c r="JHU86" s="8"/>
      <c r="JHV86" s="8"/>
      <c r="JHW86" s="8"/>
      <c r="JHX86" s="8"/>
      <c r="JHY86" s="8"/>
      <c r="JHZ86" s="8"/>
      <c r="JIA86" s="8"/>
      <c r="JIB86" s="8"/>
      <c r="JIC86" s="8"/>
      <c r="JID86" s="8"/>
      <c r="JIE86" s="8"/>
      <c r="JIF86" s="8"/>
      <c r="JIG86" s="8"/>
      <c r="JIH86" s="8"/>
      <c r="JII86" s="8"/>
      <c r="JIJ86" s="8"/>
      <c r="JIK86" s="8"/>
      <c r="JIL86" s="8"/>
      <c r="JIM86" s="8"/>
      <c r="JIN86" s="8"/>
      <c r="JIO86" s="8"/>
      <c r="JIP86" s="8"/>
      <c r="JIQ86" s="8"/>
      <c r="JIR86" s="8"/>
      <c r="JIS86" s="8"/>
      <c r="JIT86" s="8"/>
      <c r="JIU86" s="8"/>
      <c r="JIV86"/>
      <c r="JIW86" s="8"/>
      <c r="JIX86" s="8"/>
      <c r="JIY86" s="8"/>
      <c r="JIZ86" s="8"/>
      <c r="JJA86" s="8"/>
      <c r="JJB86" s="8"/>
      <c r="JJC86" s="8"/>
      <c r="JJD86" s="8"/>
      <c r="JJE86" s="8"/>
      <c r="JJF86" s="8"/>
      <c r="JJG86" s="8"/>
      <c r="JJH86" s="8"/>
      <c r="JJI86" s="8"/>
      <c r="JJJ86" s="8"/>
      <c r="JJK86" s="8"/>
      <c r="JJL86" s="8"/>
      <c r="JJM86" s="8"/>
      <c r="JJN86" s="8"/>
      <c r="JJO86" s="8"/>
      <c r="JJP86" s="8"/>
      <c r="JJQ86" s="8"/>
      <c r="JJR86" s="8"/>
      <c r="JJS86" s="8"/>
      <c r="JJT86" s="8"/>
      <c r="JJU86" s="8"/>
      <c r="JJV86" s="8"/>
      <c r="JJW86" s="8"/>
      <c r="JJX86" s="8"/>
      <c r="JJY86" s="8"/>
      <c r="JJZ86" s="8"/>
      <c r="JKA86" s="8"/>
      <c r="JKB86" s="8"/>
      <c r="JKC86" s="8"/>
      <c r="JKD86" s="8"/>
      <c r="JKE86" s="8"/>
      <c r="JKF86" s="8"/>
      <c r="JKG86" s="8"/>
      <c r="JKH86" s="8"/>
      <c r="JKI86" s="8"/>
      <c r="JKJ86" s="8"/>
      <c r="JKK86" s="8"/>
      <c r="JKL86" s="8"/>
      <c r="JKM86" s="8"/>
      <c r="JKN86" s="8"/>
      <c r="JKO86" s="8"/>
      <c r="JKP86" s="8"/>
      <c r="JKQ86" s="8"/>
      <c r="JKR86" s="8"/>
      <c r="JKS86" s="8"/>
      <c r="JKT86" s="8"/>
      <c r="JKU86" s="8"/>
      <c r="JKV86" s="8"/>
      <c r="JKW86" s="8"/>
      <c r="JKX86" s="8"/>
      <c r="JKY86" s="8"/>
      <c r="JKZ86" s="8"/>
      <c r="JLA86" s="8"/>
      <c r="JLB86" s="8"/>
      <c r="JLC86" s="8"/>
      <c r="JLD86" s="8"/>
      <c r="JLE86"/>
      <c r="JLF86" s="8"/>
      <c r="JLG86" s="8"/>
      <c r="JLH86" s="8"/>
      <c r="JLI86" s="8"/>
      <c r="JLJ86" s="8"/>
      <c r="JLK86" s="8"/>
      <c r="JLL86" s="8"/>
      <c r="JLM86" s="8"/>
      <c r="JLN86" s="8"/>
      <c r="JLO86" s="8"/>
      <c r="JLP86" s="8"/>
      <c r="JLQ86" s="8"/>
      <c r="JLR86" s="8"/>
      <c r="JLS86" s="8"/>
      <c r="JLT86" s="8"/>
      <c r="JLU86" s="8"/>
      <c r="JLV86" s="8"/>
      <c r="JLW86" s="8"/>
      <c r="JLX86" s="8"/>
      <c r="JLY86" s="8"/>
      <c r="JLZ86" s="8"/>
      <c r="JMA86" s="8"/>
      <c r="JMB86" s="8"/>
      <c r="JMC86" s="8"/>
      <c r="JMD86" s="8"/>
      <c r="JME86" s="8"/>
      <c r="JMF86" s="8"/>
      <c r="JMG86" s="8"/>
      <c r="JMH86" s="8"/>
      <c r="JMI86" s="8"/>
      <c r="JMJ86" s="8"/>
      <c r="JMK86" s="8"/>
      <c r="JML86" s="8"/>
      <c r="JMM86" s="8"/>
      <c r="JMN86" s="8"/>
      <c r="JMO86" s="8"/>
      <c r="JMP86" s="8"/>
      <c r="JMQ86" s="8"/>
      <c r="JMR86" s="8"/>
      <c r="JMS86" s="8"/>
      <c r="JMT86" s="8"/>
      <c r="JMU86" s="8"/>
      <c r="JMV86" s="8"/>
      <c r="JMW86" s="8"/>
      <c r="JMX86" s="8"/>
      <c r="JMY86" s="8"/>
      <c r="JMZ86" s="8"/>
      <c r="JNA86" s="8"/>
      <c r="JNB86" s="8"/>
      <c r="JNC86" s="8"/>
      <c r="JND86" s="8"/>
      <c r="JNE86" s="8"/>
      <c r="JNF86" s="8"/>
      <c r="JNG86" s="8"/>
      <c r="JNH86" s="8"/>
      <c r="JNI86" s="8"/>
      <c r="JNJ86" s="8"/>
      <c r="JNK86" s="8"/>
      <c r="JNL86" s="8"/>
      <c r="JNM86" s="8"/>
      <c r="JNN86"/>
      <c r="JNO86" s="8"/>
      <c r="JNP86" s="8"/>
      <c r="JNQ86" s="8"/>
      <c r="JNR86" s="8"/>
      <c r="JNS86" s="8"/>
      <c r="JNT86" s="8"/>
      <c r="JNU86" s="8"/>
      <c r="JNV86" s="8"/>
      <c r="JNW86" s="8"/>
      <c r="JNX86" s="8"/>
      <c r="JNY86" s="8"/>
      <c r="JNZ86" s="8"/>
      <c r="JOA86" s="8"/>
      <c r="JOB86" s="8"/>
      <c r="JOC86" s="8"/>
      <c r="JOD86" s="8"/>
      <c r="JOE86" s="8"/>
      <c r="JOF86" s="8"/>
      <c r="JOG86" s="8"/>
      <c r="JOH86" s="8"/>
      <c r="JOI86" s="8"/>
      <c r="JOJ86" s="8"/>
      <c r="JOK86" s="8"/>
      <c r="JOL86" s="8"/>
      <c r="JOM86" s="8"/>
      <c r="JON86" s="8"/>
      <c r="JOO86" s="8"/>
      <c r="JOP86" s="8"/>
      <c r="JOQ86" s="8"/>
      <c r="JOR86" s="8"/>
      <c r="JOS86" s="8"/>
      <c r="JOT86" s="8"/>
      <c r="JOU86" s="8"/>
      <c r="JOV86" s="8"/>
      <c r="JOW86" s="8"/>
      <c r="JOX86" s="8"/>
      <c r="JOY86" s="8"/>
      <c r="JOZ86" s="8"/>
      <c r="JPA86" s="8"/>
      <c r="JPB86" s="8"/>
      <c r="JPC86" s="8"/>
      <c r="JPD86" s="8"/>
      <c r="JPE86" s="8"/>
      <c r="JPF86" s="8"/>
      <c r="JPG86" s="8"/>
      <c r="JPH86" s="8"/>
      <c r="JPI86" s="8"/>
      <c r="JPJ86" s="8"/>
      <c r="JPK86" s="8"/>
      <c r="JPL86" s="8"/>
      <c r="JPM86" s="8"/>
      <c r="JPN86" s="8"/>
      <c r="JPO86" s="8"/>
      <c r="JPP86" s="8"/>
      <c r="JPQ86" s="8"/>
      <c r="JPR86" s="8"/>
      <c r="JPS86" s="8"/>
      <c r="JPT86" s="8"/>
      <c r="JPU86" s="8"/>
      <c r="JPV86" s="8"/>
      <c r="JPW86"/>
      <c r="JPX86" s="8"/>
      <c r="JPY86" s="8"/>
      <c r="JPZ86" s="8"/>
      <c r="JQA86" s="8"/>
      <c r="JQB86" s="8"/>
      <c r="JQC86" s="8"/>
      <c r="JQD86" s="8"/>
      <c r="JQE86" s="8"/>
      <c r="JQF86" s="8"/>
      <c r="JQG86" s="8"/>
      <c r="JQH86" s="8"/>
      <c r="JQI86" s="8"/>
      <c r="JQJ86" s="8"/>
      <c r="JQK86" s="8"/>
      <c r="JQL86" s="8"/>
      <c r="JQM86" s="8"/>
      <c r="JQN86" s="8"/>
      <c r="JQO86" s="8"/>
      <c r="JQP86" s="8"/>
      <c r="JQQ86" s="8"/>
      <c r="JQR86" s="8"/>
      <c r="JQS86" s="8"/>
      <c r="JQT86" s="8"/>
      <c r="JQU86" s="8"/>
      <c r="JQV86" s="8"/>
      <c r="JQW86" s="8"/>
      <c r="JQX86" s="8"/>
      <c r="JQY86" s="8"/>
      <c r="JQZ86" s="8"/>
      <c r="JRA86" s="8"/>
      <c r="JRB86" s="8"/>
      <c r="JRC86" s="8"/>
      <c r="JRD86" s="8"/>
      <c r="JRE86" s="8"/>
      <c r="JRF86" s="8"/>
      <c r="JRG86" s="8"/>
      <c r="JRH86" s="8"/>
      <c r="JRI86" s="8"/>
      <c r="JRJ86" s="8"/>
      <c r="JRK86" s="8"/>
      <c r="JRL86" s="8"/>
      <c r="JRM86" s="8"/>
      <c r="JRN86" s="8"/>
      <c r="JRO86" s="8"/>
      <c r="JRP86" s="8"/>
      <c r="JRQ86" s="8"/>
      <c r="JRR86" s="8"/>
      <c r="JRS86" s="8"/>
      <c r="JRT86" s="8"/>
      <c r="JRU86" s="8"/>
      <c r="JRV86" s="8"/>
      <c r="JRW86" s="8"/>
      <c r="JRX86" s="8"/>
      <c r="JRY86" s="8"/>
      <c r="JRZ86" s="8"/>
      <c r="JSA86" s="8"/>
      <c r="JSB86" s="8"/>
      <c r="JSC86" s="8"/>
      <c r="JSD86" s="8"/>
      <c r="JSE86" s="8"/>
      <c r="JSF86"/>
      <c r="JSG86" s="8"/>
      <c r="JSH86" s="8"/>
      <c r="JSI86" s="8"/>
      <c r="JSJ86" s="8"/>
      <c r="JSK86" s="8"/>
      <c r="JSL86" s="8"/>
      <c r="JSM86" s="8"/>
      <c r="JSN86" s="8"/>
      <c r="JSO86" s="8"/>
      <c r="JSP86" s="8"/>
      <c r="JSQ86" s="8"/>
      <c r="JSR86" s="8"/>
      <c r="JSS86" s="8"/>
      <c r="JST86" s="8"/>
      <c r="JSU86" s="8"/>
      <c r="JSV86" s="8"/>
      <c r="JSW86" s="8"/>
      <c r="JSX86" s="8"/>
      <c r="JSY86" s="8"/>
      <c r="JSZ86" s="8"/>
      <c r="JTA86" s="8"/>
      <c r="JTB86" s="8"/>
      <c r="JTC86" s="8"/>
      <c r="JTD86" s="8"/>
      <c r="JTE86" s="8"/>
      <c r="JTF86" s="8"/>
      <c r="JTG86" s="8"/>
      <c r="JTH86" s="8"/>
      <c r="JTI86" s="8"/>
      <c r="JTJ86" s="8"/>
      <c r="JTK86" s="8"/>
      <c r="JTL86" s="8"/>
      <c r="JTM86" s="8"/>
      <c r="JTN86" s="8"/>
      <c r="JTO86" s="8"/>
      <c r="JTP86" s="8"/>
      <c r="JTQ86" s="8"/>
      <c r="JTR86" s="8"/>
      <c r="JTS86" s="8"/>
      <c r="JTT86" s="8"/>
      <c r="JTU86" s="8"/>
      <c r="JTV86" s="8"/>
      <c r="JTW86" s="8"/>
      <c r="JTX86" s="8"/>
      <c r="JTY86" s="8"/>
      <c r="JTZ86" s="8"/>
      <c r="JUA86" s="8"/>
      <c r="JUB86" s="8"/>
      <c r="JUC86" s="8"/>
      <c r="JUD86" s="8"/>
      <c r="JUE86" s="8"/>
      <c r="JUF86" s="8"/>
      <c r="JUG86" s="8"/>
      <c r="JUH86" s="8"/>
      <c r="JUI86" s="8"/>
      <c r="JUJ86" s="8"/>
      <c r="JUK86" s="8"/>
      <c r="JUL86" s="8"/>
      <c r="JUM86" s="8"/>
      <c r="JUN86" s="8"/>
      <c r="JUO86"/>
      <c r="JUP86" s="8"/>
      <c r="JUQ86" s="8"/>
      <c r="JUR86" s="8"/>
      <c r="JUS86" s="8"/>
      <c r="JUT86" s="8"/>
      <c r="JUU86" s="8"/>
      <c r="JUV86" s="8"/>
      <c r="JUW86" s="8"/>
      <c r="JUX86" s="8"/>
      <c r="JUY86" s="8"/>
      <c r="JUZ86" s="8"/>
      <c r="JVA86" s="8"/>
      <c r="JVB86" s="8"/>
      <c r="JVC86" s="8"/>
      <c r="JVD86" s="8"/>
      <c r="JVE86" s="8"/>
      <c r="JVF86" s="8"/>
      <c r="JVG86" s="8"/>
      <c r="JVH86" s="8"/>
      <c r="JVI86" s="8"/>
      <c r="JVJ86" s="8"/>
      <c r="JVK86" s="8"/>
      <c r="JVL86" s="8"/>
      <c r="JVM86" s="8"/>
      <c r="JVN86" s="8"/>
      <c r="JVO86" s="8"/>
      <c r="JVP86" s="8"/>
      <c r="JVQ86" s="8"/>
      <c r="JVR86" s="8"/>
      <c r="JVS86" s="8"/>
      <c r="JVT86" s="8"/>
      <c r="JVU86" s="8"/>
      <c r="JVV86" s="8"/>
      <c r="JVW86" s="8"/>
      <c r="JVX86" s="8"/>
      <c r="JVY86" s="8"/>
      <c r="JVZ86" s="8"/>
      <c r="JWA86" s="8"/>
      <c r="JWB86" s="8"/>
      <c r="JWC86" s="8"/>
      <c r="JWD86" s="8"/>
      <c r="JWE86" s="8"/>
      <c r="JWF86" s="8"/>
      <c r="JWG86" s="8"/>
      <c r="JWH86" s="8"/>
      <c r="JWI86" s="8"/>
      <c r="JWJ86" s="8"/>
      <c r="JWK86" s="8"/>
      <c r="JWL86" s="8"/>
      <c r="JWM86" s="8"/>
      <c r="JWN86" s="8"/>
      <c r="JWO86" s="8"/>
      <c r="JWP86" s="8"/>
      <c r="JWQ86" s="8"/>
      <c r="JWR86" s="8"/>
      <c r="JWS86" s="8"/>
      <c r="JWT86" s="8"/>
      <c r="JWU86" s="8"/>
      <c r="JWV86" s="8"/>
      <c r="JWW86" s="8"/>
      <c r="JWX86"/>
      <c r="JWY86" s="8"/>
      <c r="JWZ86" s="8"/>
      <c r="JXA86" s="8"/>
      <c r="JXB86" s="8"/>
      <c r="JXC86" s="8"/>
      <c r="JXD86" s="8"/>
      <c r="JXE86" s="8"/>
      <c r="JXF86" s="8"/>
      <c r="JXG86" s="8"/>
      <c r="JXH86" s="8"/>
      <c r="JXI86" s="8"/>
      <c r="JXJ86" s="8"/>
      <c r="JXK86" s="8"/>
      <c r="JXL86" s="8"/>
      <c r="JXM86" s="8"/>
      <c r="JXN86" s="8"/>
      <c r="JXO86" s="8"/>
      <c r="JXP86" s="8"/>
      <c r="JXQ86" s="8"/>
      <c r="JXR86" s="8"/>
      <c r="JXS86" s="8"/>
      <c r="JXT86" s="8"/>
      <c r="JXU86" s="8"/>
      <c r="JXV86" s="8"/>
      <c r="JXW86" s="8"/>
      <c r="JXX86" s="8"/>
      <c r="JXY86" s="8"/>
      <c r="JXZ86" s="8"/>
      <c r="JYA86" s="8"/>
      <c r="JYB86" s="8"/>
      <c r="JYC86" s="8"/>
      <c r="JYD86" s="8"/>
      <c r="JYE86" s="8"/>
      <c r="JYF86" s="8"/>
      <c r="JYG86" s="8"/>
      <c r="JYH86" s="8"/>
      <c r="JYI86" s="8"/>
      <c r="JYJ86" s="8"/>
      <c r="JYK86" s="8"/>
      <c r="JYL86" s="8"/>
      <c r="JYM86" s="8"/>
      <c r="JYN86" s="8"/>
      <c r="JYO86" s="8"/>
      <c r="JYP86" s="8"/>
      <c r="JYQ86" s="8"/>
      <c r="JYR86" s="8"/>
      <c r="JYS86" s="8"/>
      <c r="JYT86" s="8"/>
      <c r="JYU86" s="8"/>
      <c r="JYV86" s="8"/>
      <c r="JYW86" s="8"/>
      <c r="JYX86" s="8"/>
      <c r="JYY86" s="8"/>
      <c r="JYZ86" s="8"/>
      <c r="JZA86" s="8"/>
      <c r="JZB86" s="8"/>
      <c r="JZC86" s="8"/>
      <c r="JZD86" s="8"/>
      <c r="JZE86" s="8"/>
      <c r="JZF86" s="8"/>
      <c r="JZG86"/>
      <c r="JZH86" s="8"/>
      <c r="JZI86" s="8"/>
      <c r="JZJ86" s="8"/>
      <c r="JZK86" s="8"/>
      <c r="JZL86" s="8"/>
      <c r="JZM86" s="8"/>
      <c r="JZN86" s="8"/>
      <c r="JZO86" s="8"/>
      <c r="JZP86" s="8"/>
      <c r="JZQ86" s="8"/>
      <c r="JZR86" s="8"/>
      <c r="JZS86" s="8"/>
      <c r="JZT86" s="8"/>
      <c r="JZU86" s="8"/>
      <c r="JZV86" s="8"/>
      <c r="JZW86" s="8"/>
      <c r="JZX86" s="8"/>
      <c r="JZY86" s="8"/>
      <c r="JZZ86" s="8"/>
      <c r="KAA86" s="8"/>
      <c r="KAB86" s="8"/>
      <c r="KAC86" s="8"/>
      <c r="KAD86" s="8"/>
      <c r="KAE86" s="8"/>
      <c r="KAF86" s="8"/>
      <c r="KAG86" s="8"/>
      <c r="KAH86" s="8"/>
      <c r="KAI86" s="8"/>
      <c r="KAJ86" s="8"/>
      <c r="KAK86" s="8"/>
      <c r="KAL86" s="8"/>
      <c r="KAM86" s="8"/>
      <c r="KAN86" s="8"/>
      <c r="KAO86" s="8"/>
      <c r="KAP86" s="8"/>
      <c r="KAQ86" s="8"/>
      <c r="KAR86" s="8"/>
      <c r="KAS86" s="8"/>
      <c r="KAT86" s="8"/>
      <c r="KAU86" s="8"/>
      <c r="KAV86" s="8"/>
      <c r="KAW86" s="8"/>
      <c r="KAX86" s="8"/>
      <c r="KAY86" s="8"/>
      <c r="KAZ86" s="8"/>
      <c r="KBA86" s="8"/>
      <c r="KBB86" s="8"/>
      <c r="KBC86" s="8"/>
      <c r="KBD86" s="8"/>
      <c r="KBE86" s="8"/>
      <c r="KBF86" s="8"/>
      <c r="KBG86" s="8"/>
      <c r="KBH86" s="8"/>
      <c r="KBI86" s="8"/>
      <c r="KBJ86" s="8"/>
      <c r="KBK86" s="8"/>
      <c r="KBL86" s="8"/>
      <c r="KBM86" s="8"/>
      <c r="KBN86" s="8"/>
      <c r="KBO86" s="8"/>
      <c r="KBP86"/>
      <c r="KBQ86" s="8"/>
      <c r="KBR86" s="8"/>
      <c r="KBS86" s="8"/>
      <c r="KBT86" s="8"/>
      <c r="KBU86" s="8"/>
      <c r="KBV86" s="8"/>
      <c r="KBW86" s="8"/>
      <c r="KBX86" s="8"/>
      <c r="KBY86" s="8"/>
      <c r="KBZ86" s="8"/>
      <c r="KCA86" s="8"/>
      <c r="KCB86" s="8"/>
      <c r="KCC86" s="8"/>
      <c r="KCD86" s="8"/>
      <c r="KCE86" s="8"/>
      <c r="KCF86" s="8"/>
      <c r="KCG86" s="8"/>
      <c r="KCH86" s="8"/>
      <c r="KCI86" s="8"/>
      <c r="KCJ86" s="8"/>
      <c r="KCK86" s="8"/>
      <c r="KCL86" s="8"/>
      <c r="KCM86" s="8"/>
      <c r="KCN86" s="8"/>
      <c r="KCO86" s="8"/>
      <c r="KCP86" s="8"/>
      <c r="KCQ86" s="8"/>
      <c r="KCR86" s="8"/>
      <c r="KCS86" s="8"/>
      <c r="KCT86" s="8"/>
      <c r="KCU86" s="8"/>
      <c r="KCV86" s="8"/>
      <c r="KCW86" s="8"/>
      <c r="KCX86" s="8"/>
      <c r="KCY86" s="8"/>
      <c r="KCZ86" s="8"/>
      <c r="KDA86" s="8"/>
      <c r="KDB86" s="8"/>
      <c r="KDC86" s="8"/>
      <c r="KDD86" s="8"/>
      <c r="KDE86" s="8"/>
      <c r="KDF86" s="8"/>
      <c r="KDG86" s="8"/>
      <c r="KDH86" s="8"/>
      <c r="KDI86" s="8"/>
      <c r="KDJ86" s="8"/>
      <c r="KDK86" s="8"/>
      <c r="KDL86" s="8"/>
      <c r="KDM86" s="8"/>
      <c r="KDN86" s="8"/>
      <c r="KDO86" s="8"/>
      <c r="KDP86" s="8"/>
      <c r="KDQ86" s="8"/>
      <c r="KDR86" s="8"/>
      <c r="KDS86" s="8"/>
      <c r="KDT86" s="8"/>
      <c r="KDU86" s="8"/>
      <c r="KDV86" s="8"/>
      <c r="KDW86" s="8"/>
      <c r="KDX86" s="8"/>
      <c r="KDY86"/>
      <c r="KDZ86" s="8"/>
      <c r="KEA86" s="8"/>
      <c r="KEB86" s="8"/>
      <c r="KEC86" s="8"/>
      <c r="KED86" s="8"/>
      <c r="KEE86" s="8"/>
      <c r="KEF86" s="8"/>
      <c r="KEG86" s="8"/>
      <c r="KEH86" s="8"/>
      <c r="KEI86" s="8"/>
      <c r="KEJ86" s="8"/>
      <c r="KEK86" s="8"/>
      <c r="KEL86" s="8"/>
      <c r="KEM86" s="8"/>
      <c r="KEN86" s="8"/>
      <c r="KEO86" s="8"/>
      <c r="KEP86" s="8"/>
      <c r="KEQ86" s="8"/>
      <c r="KER86" s="8"/>
      <c r="KES86" s="8"/>
      <c r="KET86" s="8"/>
      <c r="KEU86" s="8"/>
      <c r="KEV86" s="8"/>
      <c r="KEW86" s="8"/>
      <c r="KEX86" s="8"/>
      <c r="KEY86" s="8"/>
      <c r="KEZ86" s="8"/>
      <c r="KFA86" s="8"/>
      <c r="KFB86" s="8"/>
      <c r="KFC86" s="8"/>
      <c r="KFD86" s="8"/>
      <c r="KFE86" s="8"/>
      <c r="KFF86" s="8"/>
      <c r="KFG86" s="8"/>
      <c r="KFH86" s="8"/>
      <c r="KFI86" s="8"/>
      <c r="KFJ86" s="8"/>
      <c r="KFK86" s="8"/>
      <c r="KFL86" s="8"/>
      <c r="KFM86" s="8"/>
      <c r="KFN86" s="8"/>
      <c r="KFO86" s="8"/>
      <c r="KFP86" s="8"/>
      <c r="KFQ86" s="8"/>
      <c r="KFR86" s="8"/>
      <c r="KFS86" s="8"/>
      <c r="KFT86" s="8"/>
      <c r="KFU86" s="8"/>
      <c r="KFV86" s="8"/>
      <c r="KFW86" s="8"/>
      <c r="KFX86" s="8"/>
      <c r="KFY86" s="8"/>
      <c r="KFZ86" s="8"/>
      <c r="KGA86" s="8"/>
      <c r="KGB86" s="8"/>
      <c r="KGC86" s="8"/>
      <c r="KGD86" s="8"/>
      <c r="KGE86" s="8"/>
      <c r="KGF86" s="8"/>
      <c r="KGG86" s="8"/>
      <c r="KGH86"/>
      <c r="KGI86" s="8"/>
      <c r="KGJ86" s="8"/>
      <c r="KGK86" s="8"/>
      <c r="KGL86" s="8"/>
      <c r="KGM86" s="8"/>
      <c r="KGN86" s="8"/>
      <c r="KGO86" s="8"/>
      <c r="KGP86" s="8"/>
      <c r="KGQ86" s="8"/>
      <c r="KGR86" s="8"/>
      <c r="KGS86" s="8"/>
      <c r="KGT86" s="8"/>
      <c r="KGU86" s="8"/>
      <c r="KGV86" s="8"/>
      <c r="KGW86" s="8"/>
      <c r="KGX86" s="8"/>
      <c r="KGY86" s="8"/>
      <c r="KGZ86" s="8"/>
      <c r="KHA86" s="8"/>
      <c r="KHB86" s="8"/>
      <c r="KHC86" s="8"/>
      <c r="KHD86" s="8"/>
      <c r="KHE86" s="8"/>
      <c r="KHF86" s="8"/>
      <c r="KHG86" s="8"/>
      <c r="KHH86" s="8"/>
      <c r="KHI86" s="8"/>
      <c r="KHJ86" s="8"/>
      <c r="KHK86" s="8"/>
      <c r="KHL86" s="8"/>
      <c r="KHM86" s="8"/>
      <c r="KHN86" s="8"/>
      <c r="KHO86" s="8"/>
      <c r="KHP86" s="8"/>
      <c r="KHQ86" s="8"/>
      <c r="KHR86" s="8"/>
      <c r="KHS86" s="8"/>
      <c r="KHT86" s="8"/>
      <c r="KHU86" s="8"/>
      <c r="KHV86" s="8"/>
      <c r="KHW86" s="8"/>
      <c r="KHX86" s="8"/>
      <c r="KHY86" s="8"/>
      <c r="KHZ86" s="8"/>
      <c r="KIA86" s="8"/>
      <c r="KIB86" s="8"/>
      <c r="KIC86" s="8"/>
      <c r="KID86" s="8"/>
      <c r="KIE86" s="8"/>
      <c r="KIF86" s="8"/>
      <c r="KIG86" s="8"/>
      <c r="KIH86" s="8"/>
      <c r="KII86" s="8"/>
      <c r="KIJ86" s="8"/>
      <c r="KIK86" s="8"/>
      <c r="KIL86" s="8"/>
      <c r="KIM86" s="8"/>
      <c r="KIN86" s="8"/>
      <c r="KIO86" s="8"/>
      <c r="KIP86" s="8"/>
      <c r="KIQ86"/>
      <c r="KIR86" s="8"/>
      <c r="KIS86" s="8"/>
      <c r="KIT86" s="8"/>
      <c r="KIU86" s="8"/>
      <c r="KIV86" s="8"/>
      <c r="KIW86" s="8"/>
      <c r="KIX86" s="8"/>
      <c r="KIY86" s="8"/>
      <c r="KIZ86" s="8"/>
      <c r="KJA86" s="8"/>
      <c r="KJB86" s="8"/>
      <c r="KJC86" s="8"/>
      <c r="KJD86" s="8"/>
      <c r="KJE86" s="8"/>
      <c r="KJF86" s="8"/>
      <c r="KJG86" s="8"/>
      <c r="KJH86" s="8"/>
      <c r="KJI86" s="8"/>
      <c r="KJJ86" s="8"/>
      <c r="KJK86" s="8"/>
      <c r="KJL86" s="8"/>
      <c r="KJM86" s="8"/>
      <c r="KJN86" s="8"/>
      <c r="KJO86" s="8"/>
      <c r="KJP86" s="8"/>
      <c r="KJQ86" s="8"/>
      <c r="KJR86" s="8"/>
      <c r="KJS86" s="8"/>
      <c r="KJT86" s="8"/>
      <c r="KJU86" s="8"/>
      <c r="KJV86" s="8"/>
      <c r="KJW86" s="8"/>
      <c r="KJX86" s="8"/>
      <c r="KJY86" s="8"/>
      <c r="KJZ86" s="8"/>
      <c r="KKA86" s="8"/>
      <c r="KKB86" s="8"/>
      <c r="KKC86" s="8"/>
      <c r="KKD86" s="8"/>
      <c r="KKE86" s="8"/>
      <c r="KKF86" s="8"/>
      <c r="KKG86" s="8"/>
      <c r="KKH86" s="8"/>
      <c r="KKI86" s="8"/>
      <c r="KKJ86" s="8"/>
      <c r="KKK86" s="8"/>
      <c r="KKL86" s="8"/>
      <c r="KKM86" s="8"/>
      <c r="KKN86" s="8"/>
      <c r="KKO86" s="8"/>
      <c r="KKP86" s="8"/>
      <c r="KKQ86" s="8"/>
      <c r="KKR86" s="8"/>
      <c r="KKS86" s="8"/>
      <c r="KKT86" s="8"/>
      <c r="KKU86" s="8"/>
      <c r="KKV86" s="8"/>
      <c r="KKW86" s="8"/>
      <c r="KKX86" s="8"/>
      <c r="KKY86" s="8"/>
      <c r="KKZ86"/>
      <c r="KLA86" s="8"/>
      <c r="KLB86" s="8"/>
      <c r="KLC86" s="8"/>
      <c r="KLD86" s="8"/>
      <c r="KLE86" s="8"/>
      <c r="KLF86" s="8"/>
      <c r="KLG86" s="8"/>
      <c r="KLH86" s="8"/>
      <c r="KLI86" s="8"/>
      <c r="KLJ86" s="8"/>
      <c r="KLK86" s="8"/>
      <c r="KLL86" s="8"/>
      <c r="KLM86" s="8"/>
      <c r="KLN86" s="8"/>
      <c r="KLO86" s="8"/>
      <c r="KLP86" s="8"/>
      <c r="KLQ86" s="8"/>
      <c r="KLR86" s="8"/>
      <c r="KLS86" s="8"/>
      <c r="KLT86" s="8"/>
      <c r="KLU86" s="8"/>
      <c r="KLV86" s="8"/>
      <c r="KLW86" s="8"/>
      <c r="KLX86" s="8"/>
      <c r="KLY86" s="8"/>
      <c r="KLZ86" s="8"/>
      <c r="KMA86" s="8"/>
      <c r="KMB86" s="8"/>
      <c r="KMC86" s="8"/>
      <c r="KMD86" s="8"/>
      <c r="KME86" s="8"/>
      <c r="KMF86" s="8"/>
      <c r="KMG86" s="8"/>
      <c r="KMH86" s="8"/>
      <c r="KMI86" s="8"/>
      <c r="KMJ86" s="8"/>
      <c r="KMK86" s="8"/>
      <c r="KML86" s="8"/>
      <c r="KMM86" s="8"/>
      <c r="KMN86" s="8"/>
      <c r="KMO86" s="8"/>
      <c r="KMP86" s="8"/>
      <c r="KMQ86" s="8"/>
      <c r="KMR86" s="8"/>
      <c r="KMS86" s="8"/>
      <c r="KMT86" s="8"/>
      <c r="KMU86" s="8"/>
      <c r="KMV86" s="8"/>
      <c r="KMW86" s="8"/>
      <c r="KMX86" s="8"/>
      <c r="KMY86" s="8"/>
      <c r="KMZ86" s="8"/>
      <c r="KNA86" s="8"/>
      <c r="KNB86" s="8"/>
      <c r="KNC86" s="8"/>
      <c r="KND86" s="8"/>
      <c r="KNE86" s="8"/>
      <c r="KNF86" s="8"/>
      <c r="KNG86" s="8"/>
      <c r="KNH86" s="8"/>
      <c r="KNI86"/>
      <c r="KNJ86" s="8"/>
      <c r="KNK86" s="8"/>
      <c r="KNL86" s="8"/>
      <c r="KNM86" s="8"/>
      <c r="KNN86" s="8"/>
      <c r="KNO86" s="8"/>
      <c r="KNP86" s="8"/>
      <c r="KNQ86" s="8"/>
      <c r="KNR86" s="8"/>
      <c r="KNS86" s="8"/>
      <c r="KNT86" s="8"/>
      <c r="KNU86" s="8"/>
      <c r="KNV86" s="8"/>
      <c r="KNW86" s="8"/>
      <c r="KNX86" s="8"/>
      <c r="KNY86" s="8"/>
      <c r="KNZ86" s="8"/>
      <c r="KOA86" s="8"/>
      <c r="KOB86" s="8"/>
      <c r="KOC86" s="8"/>
      <c r="KOD86" s="8"/>
      <c r="KOE86" s="8"/>
      <c r="KOF86" s="8"/>
      <c r="KOG86" s="8"/>
      <c r="KOH86" s="8"/>
      <c r="KOI86" s="8"/>
      <c r="KOJ86" s="8"/>
      <c r="KOK86" s="8"/>
      <c r="KOL86" s="8"/>
      <c r="KOM86" s="8"/>
      <c r="KON86" s="8"/>
      <c r="KOO86" s="8"/>
      <c r="KOP86" s="8"/>
      <c r="KOQ86" s="8"/>
      <c r="KOR86" s="8"/>
      <c r="KOS86" s="8"/>
      <c r="KOT86" s="8"/>
      <c r="KOU86" s="8"/>
      <c r="KOV86" s="8"/>
      <c r="KOW86" s="8"/>
      <c r="KOX86" s="8"/>
      <c r="KOY86" s="8"/>
      <c r="KOZ86" s="8"/>
      <c r="KPA86" s="8"/>
      <c r="KPB86" s="8"/>
      <c r="KPC86" s="8"/>
      <c r="KPD86" s="8"/>
      <c r="KPE86" s="8"/>
      <c r="KPF86" s="8"/>
      <c r="KPG86" s="8"/>
      <c r="KPH86" s="8"/>
      <c r="KPI86" s="8"/>
      <c r="KPJ86" s="8"/>
      <c r="KPK86" s="8"/>
      <c r="KPL86" s="8"/>
      <c r="KPM86" s="8"/>
      <c r="KPN86" s="8"/>
      <c r="KPO86" s="8"/>
      <c r="KPP86" s="8"/>
      <c r="KPQ86" s="8"/>
      <c r="KPR86"/>
      <c r="KPS86" s="8"/>
      <c r="KPT86" s="8"/>
      <c r="KPU86" s="8"/>
      <c r="KPV86" s="8"/>
      <c r="KPW86" s="8"/>
      <c r="KPX86" s="8"/>
      <c r="KPY86" s="8"/>
      <c r="KPZ86" s="8"/>
      <c r="KQA86" s="8"/>
      <c r="KQB86" s="8"/>
      <c r="KQC86" s="8"/>
      <c r="KQD86" s="8"/>
      <c r="KQE86" s="8"/>
      <c r="KQF86" s="8"/>
      <c r="KQG86" s="8"/>
      <c r="KQH86" s="8"/>
      <c r="KQI86" s="8"/>
      <c r="KQJ86" s="8"/>
      <c r="KQK86" s="8"/>
      <c r="KQL86" s="8"/>
      <c r="KQM86" s="8"/>
      <c r="KQN86" s="8"/>
      <c r="KQO86" s="8"/>
      <c r="KQP86" s="8"/>
      <c r="KQQ86" s="8"/>
      <c r="KQR86" s="8"/>
      <c r="KQS86" s="8"/>
      <c r="KQT86" s="8"/>
      <c r="KQU86" s="8"/>
      <c r="KQV86" s="8"/>
      <c r="KQW86" s="8"/>
      <c r="KQX86" s="8"/>
      <c r="KQY86" s="8"/>
      <c r="KQZ86" s="8"/>
      <c r="KRA86" s="8"/>
      <c r="KRB86" s="8"/>
      <c r="KRC86" s="8"/>
      <c r="KRD86" s="8"/>
      <c r="KRE86" s="8"/>
      <c r="KRF86" s="8"/>
      <c r="KRG86" s="8"/>
      <c r="KRH86" s="8"/>
      <c r="KRI86" s="8"/>
      <c r="KRJ86" s="8"/>
      <c r="KRK86" s="8"/>
      <c r="KRL86" s="8"/>
      <c r="KRM86" s="8"/>
      <c r="KRN86" s="8"/>
      <c r="KRO86" s="8"/>
      <c r="KRP86" s="8"/>
      <c r="KRQ86" s="8"/>
      <c r="KRR86" s="8"/>
      <c r="KRS86" s="8"/>
      <c r="KRT86" s="8"/>
      <c r="KRU86" s="8"/>
      <c r="KRV86" s="8"/>
      <c r="KRW86" s="8"/>
      <c r="KRX86" s="8"/>
      <c r="KRY86" s="8"/>
      <c r="KRZ86" s="8"/>
      <c r="KSA86"/>
      <c r="KSB86" s="8"/>
      <c r="KSC86" s="8"/>
      <c r="KSD86" s="8"/>
      <c r="KSE86" s="8"/>
      <c r="KSF86" s="8"/>
      <c r="KSG86" s="8"/>
      <c r="KSH86" s="8"/>
      <c r="KSI86" s="8"/>
      <c r="KSJ86" s="8"/>
      <c r="KSK86" s="8"/>
      <c r="KSL86" s="8"/>
      <c r="KSM86" s="8"/>
      <c r="KSN86" s="8"/>
      <c r="KSO86" s="8"/>
      <c r="KSP86" s="8"/>
      <c r="KSQ86" s="8"/>
      <c r="KSR86" s="8"/>
      <c r="KSS86" s="8"/>
      <c r="KST86" s="8"/>
      <c r="KSU86" s="8"/>
      <c r="KSV86" s="8"/>
      <c r="KSW86" s="8"/>
      <c r="KSX86" s="8"/>
      <c r="KSY86" s="8"/>
      <c r="KSZ86" s="8"/>
      <c r="KTA86" s="8"/>
      <c r="KTB86" s="8"/>
      <c r="KTC86" s="8"/>
      <c r="KTD86" s="8"/>
      <c r="KTE86" s="8"/>
      <c r="KTF86" s="8"/>
      <c r="KTG86" s="8"/>
      <c r="KTH86" s="8"/>
      <c r="KTI86" s="8"/>
      <c r="KTJ86" s="8"/>
      <c r="KTK86" s="8"/>
      <c r="KTL86" s="8"/>
      <c r="KTM86" s="8"/>
      <c r="KTN86" s="8"/>
      <c r="KTO86" s="8"/>
      <c r="KTP86" s="8"/>
      <c r="KTQ86" s="8"/>
      <c r="KTR86" s="8"/>
      <c r="KTS86" s="8"/>
      <c r="KTT86" s="8"/>
      <c r="KTU86" s="8"/>
      <c r="KTV86" s="8"/>
      <c r="KTW86" s="8"/>
      <c r="KTX86" s="8"/>
      <c r="KTY86" s="8"/>
      <c r="KTZ86" s="8"/>
      <c r="KUA86" s="8"/>
      <c r="KUB86" s="8"/>
      <c r="KUC86" s="8"/>
      <c r="KUD86" s="8"/>
      <c r="KUE86" s="8"/>
      <c r="KUF86" s="8"/>
      <c r="KUG86" s="8"/>
      <c r="KUH86" s="8"/>
      <c r="KUI86" s="8"/>
      <c r="KUJ86"/>
      <c r="KUK86" s="8"/>
      <c r="KUL86" s="8"/>
      <c r="KUM86" s="8"/>
      <c r="KUN86" s="8"/>
      <c r="KUO86" s="8"/>
      <c r="KUP86" s="8"/>
      <c r="KUQ86" s="8"/>
      <c r="KUR86" s="8"/>
      <c r="KUS86" s="8"/>
      <c r="KUT86" s="8"/>
      <c r="KUU86" s="8"/>
      <c r="KUV86" s="8"/>
      <c r="KUW86" s="8"/>
      <c r="KUX86" s="8"/>
      <c r="KUY86" s="8"/>
      <c r="KUZ86" s="8"/>
      <c r="KVA86" s="8"/>
      <c r="KVB86" s="8"/>
      <c r="KVC86" s="8"/>
      <c r="KVD86" s="8"/>
      <c r="KVE86" s="8"/>
      <c r="KVF86" s="8"/>
      <c r="KVG86" s="8"/>
      <c r="KVH86" s="8"/>
      <c r="KVI86" s="8"/>
      <c r="KVJ86" s="8"/>
      <c r="KVK86" s="8"/>
      <c r="KVL86" s="8"/>
      <c r="KVM86" s="8"/>
      <c r="KVN86" s="8"/>
      <c r="KVO86" s="8"/>
      <c r="KVP86" s="8"/>
      <c r="KVQ86" s="8"/>
      <c r="KVR86" s="8"/>
      <c r="KVS86" s="8"/>
      <c r="KVT86" s="8"/>
      <c r="KVU86" s="8"/>
      <c r="KVV86" s="8"/>
      <c r="KVW86" s="8"/>
      <c r="KVX86" s="8"/>
      <c r="KVY86" s="8"/>
      <c r="KVZ86" s="8"/>
      <c r="KWA86" s="8"/>
      <c r="KWB86" s="8"/>
      <c r="KWC86" s="8"/>
      <c r="KWD86" s="8"/>
      <c r="KWE86" s="8"/>
      <c r="KWF86" s="8"/>
      <c r="KWG86" s="8"/>
      <c r="KWH86" s="8"/>
      <c r="KWI86" s="8"/>
      <c r="KWJ86" s="8"/>
      <c r="KWK86" s="8"/>
      <c r="KWL86" s="8"/>
      <c r="KWM86" s="8"/>
      <c r="KWN86" s="8"/>
      <c r="KWO86" s="8"/>
      <c r="KWP86" s="8"/>
      <c r="KWQ86" s="8"/>
      <c r="KWR86" s="8"/>
      <c r="KWS86"/>
      <c r="KWT86" s="8"/>
      <c r="KWU86" s="8"/>
      <c r="KWV86" s="8"/>
      <c r="KWW86" s="8"/>
      <c r="KWX86" s="8"/>
      <c r="KWY86" s="8"/>
      <c r="KWZ86" s="8"/>
      <c r="KXA86" s="8"/>
      <c r="KXB86" s="8"/>
      <c r="KXC86" s="8"/>
      <c r="KXD86" s="8"/>
      <c r="KXE86" s="8"/>
      <c r="KXF86" s="8"/>
      <c r="KXG86" s="8"/>
      <c r="KXH86" s="8"/>
      <c r="KXI86" s="8"/>
      <c r="KXJ86" s="8"/>
      <c r="KXK86" s="8"/>
      <c r="KXL86" s="8"/>
      <c r="KXM86" s="8"/>
      <c r="KXN86" s="8"/>
      <c r="KXO86" s="8"/>
      <c r="KXP86" s="8"/>
      <c r="KXQ86" s="8"/>
      <c r="KXR86" s="8"/>
      <c r="KXS86" s="8"/>
      <c r="KXT86" s="8"/>
      <c r="KXU86" s="8"/>
      <c r="KXV86" s="8"/>
      <c r="KXW86" s="8"/>
      <c r="KXX86" s="8"/>
      <c r="KXY86" s="8"/>
      <c r="KXZ86" s="8"/>
      <c r="KYA86" s="8"/>
      <c r="KYB86" s="8"/>
      <c r="KYC86" s="8"/>
      <c r="KYD86" s="8"/>
      <c r="KYE86" s="8"/>
      <c r="KYF86" s="8"/>
      <c r="KYG86" s="8"/>
      <c r="KYH86" s="8"/>
      <c r="KYI86" s="8"/>
      <c r="KYJ86" s="8"/>
      <c r="KYK86" s="8"/>
      <c r="KYL86" s="8"/>
      <c r="KYM86" s="8"/>
      <c r="KYN86" s="8"/>
      <c r="KYO86" s="8"/>
      <c r="KYP86" s="8"/>
      <c r="KYQ86" s="8"/>
      <c r="KYR86" s="8"/>
      <c r="KYS86" s="8"/>
      <c r="KYT86" s="8"/>
      <c r="KYU86" s="8"/>
      <c r="KYV86" s="8"/>
      <c r="KYW86" s="8"/>
      <c r="KYX86" s="8"/>
      <c r="KYY86" s="8"/>
      <c r="KYZ86" s="8"/>
      <c r="KZA86" s="8"/>
      <c r="KZB86"/>
      <c r="KZC86" s="8"/>
      <c r="KZD86" s="8"/>
      <c r="KZE86" s="8"/>
      <c r="KZF86" s="8"/>
      <c r="KZG86" s="8"/>
      <c r="KZH86" s="8"/>
      <c r="KZI86" s="8"/>
      <c r="KZJ86" s="8"/>
      <c r="KZK86" s="8"/>
      <c r="KZL86" s="8"/>
      <c r="KZM86" s="8"/>
      <c r="KZN86" s="8"/>
      <c r="KZO86" s="8"/>
      <c r="KZP86" s="8"/>
      <c r="KZQ86" s="8"/>
      <c r="KZR86" s="8"/>
      <c r="KZS86" s="8"/>
      <c r="KZT86" s="8"/>
      <c r="KZU86" s="8"/>
      <c r="KZV86" s="8"/>
      <c r="KZW86" s="8"/>
      <c r="KZX86" s="8"/>
      <c r="KZY86" s="8"/>
      <c r="KZZ86" s="8"/>
      <c r="LAA86" s="8"/>
      <c r="LAB86" s="8"/>
      <c r="LAC86" s="8"/>
      <c r="LAD86" s="8"/>
      <c r="LAE86" s="8"/>
      <c r="LAF86" s="8"/>
      <c r="LAG86" s="8"/>
      <c r="LAH86" s="8"/>
      <c r="LAI86" s="8"/>
      <c r="LAJ86" s="8"/>
      <c r="LAK86" s="8"/>
      <c r="LAL86" s="8"/>
      <c r="LAM86" s="8"/>
      <c r="LAN86" s="8"/>
      <c r="LAO86" s="8"/>
      <c r="LAP86" s="8"/>
      <c r="LAQ86" s="8"/>
      <c r="LAR86" s="8"/>
      <c r="LAS86" s="8"/>
      <c r="LAT86" s="8"/>
      <c r="LAU86" s="8"/>
      <c r="LAV86" s="8"/>
      <c r="LAW86" s="8"/>
      <c r="LAX86" s="8"/>
      <c r="LAY86" s="8"/>
      <c r="LAZ86" s="8"/>
      <c r="LBA86" s="8"/>
      <c r="LBB86" s="8"/>
      <c r="LBC86" s="8"/>
      <c r="LBD86" s="8"/>
      <c r="LBE86" s="8"/>
      <c r="LBF86" s="8"/>
      <c r="LBG86" s="8"/>
      <c r="LBH86" s="8"/>
      <c r="LBI86" s="8"/>
      <c r="LBJ86" s="8"/>
      <c r="LBK86"/>
      <c r="LBL86" s="8"/>
      <c r="LBM86" s="8"/>
      <c r="LBN86" s="8"/>
      <c r="LBO86" s="8"/>
      <c r="LBP86" s="8"/>
      <c r="LBQ86" s="8"/>
      <c r="LBR86" s="8"/>
      <c r="LBS86" s="8"/>
      <c r="LBT86" s="8"/>
      <c r="LBU86" s="8"/>
      <c r="LBV86" s="8"/>
      <c r="LBW86" s="8"/>
      <c r="LBX86" s="8"/>
      <c r="LBY86" s="8"/>
      <c r="LBZ86" s="8"/>
      <c r="LCA86" s="8"/>
      <c r="LCB86" s="8"/>
      <c r="LCC86" s="8"/>
      <c r="LCD86" s="8"/>
      <c r="LCE86" s="8"/>
      <c r="LCF86" s="8"/>
      <c r="LCG86" s="8"/>
      <c r="LCH86" s="8"/>
      <c r="LCI86" s="8"/>
      <c r="LCJ86" s="8"/>
      <c r="LCK86" s="8"/>
      <c r="LCL86" s="8"/>
      <c r="LCM86" s="8"/>
      <c r="LCN86" s="8"/>
      <c r="LCO86" s="8"/>
      <c r="LCP86" s="8"/>
      <c r="LCQ86" s="8"/>
      <c r="LCR86" s="8"/>
      <c r="LCS86" s="8"/>
      <c r="LCT86" s="8"/>
      <c r="LCU86" s="8"/>
      <c r="LCV86" s="8"/>
      <c r="LCW86" s="8"/>
      <c r="LCX86" s="8"/>
      <c r="LCY86" s="8"/>
      <c r="LCZ86" s="8"/>
      <c r="LDA86" s="8"/>
      <c r="LDB86" s="8"/>
      <c r="LDC86" s="8"/>
      <c r="LDD86" s="8"/>
      <c r="LDE86" s="8"/>
      <c r="LDF86" s="8"/>
      <c r="LDG86" s="8"/>
      <c r="LDH86" s="8"/>
      <c r="LDI86" s="8"/>
      <c r="LDJ86" s="8"/>
      <c r="LDK86" s="8"/>
      <c r="LDL86" s="8"/>
      <c r="LDM86" s="8"/>
      <c r="LDN86" s="8"/>
      <c r="LDO86" s="8"/>
      <c r="LDP86" s="8"/>
      <c r="LDQ86" s="8"/>
      <c r="LDR86" s="8"/>
      <c r="LDS86" s="8"/>
      <c r="LDT86"/>
      <c r="LDU86" s="8"/>
      <c r="LDV86" s="8"/>
      <c r="LDW86" s="8"/>
      <c r="LDX86" s="8"/>
      <c r="LDY86" s="8"/>
      <c r="LDZ86" s="8"/>
      <c r="LEA86" s="8"/>
      <c r="LEB86" s="8"/>
      <c r="LEC86" s="8"/>
      <c r="LED86" s="8"/>
      <c r="LEE86" s="8"/>
      <c r="LEF86" s="8"/>
      <c r="LEG86" s="8"/>
      <c r="LEH86" s="8"/>
      <c r="LEI86" s="8"/>
      <c r="LEJ86" s="8"/>
      <c r="LEK86" s="8"/>
      <c r="LEL86" s="8"/>
      <c r="LEM86" s="8"/>
      <c r="LEN86" s="8"/>
      <c r="LEO86" s="8"/>
      <c r="LEP86" s="8"/>
      <c r="LEQ86" s="8"/>
      <c r="LER86" s="8"/>
      <c r="LES86" s="8"/>
      <c r="LET86" s="8"/>
      <c r="LEU86" s="8"/>
      <c r="LEV86" s="8"/>
      <c r="LEW86" s="8"/>
      <c r="LEX86" s="8"/>
      <c r="LEY86" s="8"/>
      <c r="LEZ86" s="8"/>
      <c r="LFA86" s="8"/>
      <c r="LFB86" s="8"/>
      <c r="LFC86" s="8"/>
      <c r="LFD86" s="8"/>
      <c r="LFE86" s="8"/>
      <c r="LFF86" s="8"/>
      <c r="LFG86" s="8"/>
      <c r="LFH86" s="8"/>
      <c r="LFI86" s="8"/>
      <c r="LFJ86" s="8"/>
      <c r="LFK86" s="8"/>
      <c r="LFL86" s="8"/>
      <c r="LFM86" s="8"/>
      <c r="LFN86" s="8"/>
      <c r="LFO86" s="8"/>
      <c r="LFP86" s="8"/>
      <c r="LFQ86" s="8"/>
      <c r="LFR86" s="8"/>
      <c r="LFS86" s="8"/>
      <c r="LFT86" s="8"/>
      <c r="LFU86" s="8"/>
      <c r="LFV86" s="8"/>
      <c r="LFW86" s="8"/>
      <c r="LFX86" s="8"/>
      <c r="LFY86" s="8"/>
      <c r="LFZ86" s="8"/>
      <c r="LGA86" s="8"/>
      <c r="LGB86" s="8"/>
      <c r="LGC86"/>
      <c r="LGD86" s="8"/>
      <c r="LGE86" s="8"/>
      <c r="LGF86" s="8"/>
      <c r="LGG86" s="8"/>
      <c r="LGH86" s="8"/>
      <c r="LGI86" s="8"/>
      <c r="LGJ86" s="8"/>
      <c r="LGK86" s="8"/>
      <c r="LGL86" s="8"/>
      <c r="LGM86" s="8"/>
      <c r="LGN86" s="8"/>
      <c r="LGO86" s="8"/>
      <c r="LGP86" s="8"/>
      <c r="LGQ86" s="8"/>
      <c r="LGR86" s="8"/>
      <c r="LGS86" s="8"/>
      <c r="LGT86" s="8"/>
      <c r="LGU86" s="8"/>
      <c r="LGV86" s="8"/>
      <c r="LGW86" s="8"/>
      <c r="LGX86" s="8"/>
      <c r="LGY86" s="8"/>
      <c r="LGZ86" s="8"/>
      <c r="LHA86" s="8"/>
      <c r="LHB86" s="8"/>
      <c r="LHC86" s="8"/>
      <c r="LHD86" s="8"/>
      <c r="LHE86" s="8"/>
      <c r="LHF86" s="8"/>
      <c r="LHG86" s="8"/>
      <c r="LHH86" s="8"/>
      <c r="LHI86" s="8"/>
      <c r="LHJ86" s="8"/>
      <c r="LHK86" s="8"/>
      <c r="LHL86" s="8"/>
      <c r="LHM86" s="8"/>
      <c r="LHN86" s="8"/>
      <c r="LHO86" s="8"/>
      <c r="LHP86" s="8"/>
      <c r="LHQ86" s="8"/>
      <c r="LHR86" s="8"/>
      <c r="LHS86" s="8"/>
      <c r="LHT86" s="8"/>
      <c r="LHU86" s="8"/>
      <c r="LHV86" s="8"/>
      <c r="LHW86" s="8"/>
      <c r="LHX86" s="8"/>
      <c r="LHY86" s="8"/>
      <c r="LHZ86" s="8"/>
      <c r="LIA86" s="8"/>
      <c r="LIB86" s="8"/>
      <c r="LIC86" s="8"/>
      <c r="LID86" s="8"/>
      <c r="LIE86" s="8"/>
      <c r="LIF86" s="8"/>
      <c r="LIG86" s="8"/>
      <c r="LIH86" s="8"/>
      <c r="LII86" s="8"/>
      <c r="LIJ86" s="8"/>
      <c r="LIK86" s="8"/>
      <c r="LIL86"/>
      <c r="LIM86" s="8"/>
      <c r="LIN86" s="8"/>
      <c r="LIO86" s="8"/>
      <c r="LIP86" s="8"/>
      <c r="LIQ86" s="8"/>
      <c r="LIR86" s="8"/>
      <c r="LIS86" s="8"/>
      <c r="LIT86" s="8"/>
      <c r="LIU86" s="8"/>
      <c r="LIV86" s="8"/>
      <c r="LIW86" s="8"/>
      <c r="LIX86" s="8"/>
      <c r="LIY86" s="8"/>
      <c r="LIZ86" s="8"/>
      <c r="LJA86" s="8"/>
      <c r="LJB86" s="8"/>
      <c r="LJC86" s="8"/>
      <c r="LJD86" s="8"/>
      <c r="LJE86" s="8"/>
      <c r="LJF86" s="8"/>
      <c r="LJG86" s="8"/>
      <c r="LJH86" s="8"/>
      <c r="LJI86" s="8"/>
      <c r="LJJ86" s="8"/>
      <c r="LJK86" s="8"/>
      <c r="LJL86" s="8"/>
      <c r="LJM86" s="8"/>
      <c r="LJN86" s="8"/>
      <c r="LJO86" s="8"/>
      <c r="LJP86" s="8"/>
      <c r="LJQ86" s="8"/>
      <c r="LJR86" s="8"/>
      <c r="LJS86" s="8"/>
      <c r="LJT86" s="8"/>
      <c r="LJU86" s="8"/>
      <c r="LJV86" s="8"/>
      <c r="LJW86" s="8"/>
      <c r="LJX86" s="8"/>
      <c r="LJY86" s="8"/>
      <c r="LJZ86" s="8"/>
      <c r="LKA86" s="8"/>
      <c r="LKB86" s="8"/>
      <c r="LKC86" s="8"/>
      <c r="LKD86" s="8"/>
      <c r="LKE86" s="8"/>
      <c r="LKF86" s="8"/>
      <c r="LKG86" s="8"/>
      <c r="LKH86" s="8"/>
      <c r="LKI86" s="8"/>
      <c r="LKJ86" s="8"/>
      <c r="LKK86" s="8"/>
      <c r="LKL86" s="8"/>
      <c r="LKM86" s="8"/>
      <c r="LKN86" s="8"/>
      <c r="LKO86" s="8"/>
      <c r="LKP86" s="8"/>
      <c r="LKQ86" s="8"/>
      <c r="LKR86" s="8"/>
      <c r="LKS86" s="8"/>
      <c r="LKT86" s="8"/>
      <c r="LKU86"/>
      <c r="LKV86" s="8"/>
      <c r="LKW86" s="8"/>
      <c r="LKX86" s="8"/>
      <c r="LKY86" s="8"/>
      <c r="LKZ86" s="8"/>
      <c r="LLA86" s="8"/>
      <c r="LLB86" s="8"/>
      <c r="LLC86" s="8"/>
      <c r="LLD86" s="8"/>
      <c r="LLE86" s="8"/>
      <c r="LLF86" s="8"/>
      <c r="LLG86" s="8"/>
      <c r="LLH86" s="8"/>
      <c r="LLI86" s="8"/>
      <c r="LLJ86" s="8"/>
      <c r="LLK86" s="8"/>
      <c r="LLL86" s="8"/>
      <c r="LLM86" s="8"/>
      <c r="LLN86" s="8"/>
      <c r="LLO86" s="8"/>
      <c r="LLP86" s="8"/>
      <c r="LLQ86" s="8"/>
      <c r="LLR86" s="8"/>
      <c r="LLS86" s="8"/>
      <c r="LLT86" s="8"/>
      <c r="LLU86" s="8"/>
      <c r="LLV86" s="8"/>
      <c r="LLW86" s="8"/>
      <c r="LLX86" s="8"/>
      <c r="LLY86" s="8"/>
      <c r="LLZ86" s="8"/>
      <c r="LMA86" s="8"/>
      <c r="LMB86" s="8"/>
      <c r="LMC86" s="8"/>
      <c r="LMD86" s="8"/>
      <c r="LME86" s="8"/>
      <c r="LMF86" s="8"/>
      <c r="LMG86" s="8"/>
      <c r="LMH86" s="8"/>
      <c r="LMI86" s="8"/>
      <c r="LMJ86" s="8"/>
      <c r="LMK86" s="8"/>
      <c r="LML86" s="8"/>
      <c r="LMM86" s="8"/>
      <c r="LMN86" s="8"/>
      <c r="LMO86" s="8"/>
      <c r="LMP86" s="8"/>
      <c r="LMQ86" s="8"/>
      <c r="LMR86" s="8"/>
      <c r="LMS86" s="8"/>
      <c r="LMT86" s="8"/>
      <c r="LMU86" s="8"/>
      <c r="LMV86" s="8"/>
      <c r="LMW86" s="8"/>
      <c r="LMX86" s="8"/>
      <c r="LMY86" s="8"/>
      <c r="LMZ86" s="8"/>
      <c r="LNA86" s="8"/>
      <c r="LNB86" s="8"/>
      <c r="LNC86" s="8"/>
      <c r="LND86"/>
      <c r="LNE86" s="8"/>
      <c r="LNF86" s="8"/>
      <c r="LNG86" s="8"/>
      <c r="LNH86" s="8"/>
      <c r="LNI86" s="8"/>
      <c r="LNJ86" s="8"/>
      <c r="LNK86" s="8"/>
      <c r="LNL86" s="8"/>
      <c r="LNM86" s="8"/>
      <c r="LNN86" s="8"/>
      <c r="LNO86" s="8"/>
      <c r="LNP86" s="8"/>
      <c r="LNQ86" s="8"/>
      <c r="LNR86" s="8"/>
      <c r="LNS86" s="8"/>
      <c r="LNT86" s="8"/>
      <c r="LNU86" s="8"/>
      <c r="LNV86" s="8"/>
      <c r="LNW86" s="8"/>
      <c r="LNX86" s="8"/>
      <c r="LNY86" s="8"/>
      <c r="LNZ86" s="8"/>
      <c r="LOA86" s="8"/>
      <c r="LOB86" s="8"/>
      <c r="LOC86" s="8"/>
      <c r="LOD86" s="8"/>
      <c r="LOE86" s="8"/>
      <c r="LOF86" s="8"/>
      <c r="LOG86" s="8"/>
      <c r="LOH86" s="8"/>
      <c r="LOI86" s="8"/>
      <c r="LOJ86" s="8"/>
      <c r="LOK86" s="8"/>
      <c r="LOL86" s="8"/>
      <c r="LOM86" s="8"/>
      <c r="LON86" s="8"/>
      <c r="LOO86" s="8"/>
      <c r="LOP86" s="8"/>
      <c r="LOQ86" s="8"/>
      <c r="LOR86" s="8"/>
      <c r="LOS86" s="8"/>
      <c r="LOT86" s="8"/>
      <c r="LOU86" s="8"/>
      <c r="LOV86" s="8"/>
      <c r="LOW86" s="8"/>
      <c r="LOX86" s="8"/>
      <c r="LOY86" s="8"/>
      <c r="LOZ86" s="8"/>
      <c r="LPA86" s="8"/>
      <c r="LPB86" s="8"/>
      <c r="LPC86" s="8"/>
      <c r="LPD86" s="8"/>
      <c r="LPE86" s="8"/>
      <c r="LPF86" s="8"/>
      <c r="LPG86" s="8"/>
      <c r="LPH86" s="8"/>
      <c r="LPI86" s="8"/>
      <c r="LPJ86" s="8"/>
      <c r="LPK86" s="8"/>
      <c r="LPL86" s="8"/>
      <c r="LPM86"/>
      <c r="LPN86" s="8"/>
      <c r="LPO86" s="8"/>
      <c r="LPP86" s="8"/>
      <c r="LPQ86" s="8"/>
      <c r="LPR86" s="8"/>
      <c r="LPS86" s="8"/>
      <c r="LPT86" s="8"/>
      <c r="LPU86" s="8"/>
      <c r="LPV86" s="8"/>
      <c r="LPW86" s="8"/>
      <c r="LPX86" s="8"/>
      <c r="LPY86" s="8"/>
      <c r="LPZ86" s="8"/>
      <c r="LQA86" s="8"/>
      <c r="LQB86" s="8"/>
      <c r="LQC86" s="8"/>
      <c r="LQD86" s="8"/>
      <c r="LQE86" s="8"/>
      <c r="LQF86" s="8"/>
      <c r="LQG86" s="8"/>
      <c r="LQH86" s="8"/>
      <c r="LQI86" s="8"/>
      <c r="LQJ86" s="8"/>
      <c r="LQK86" s="8"/>
      <c r="LQL86" s="8"/>
      <c r="LQM86" s="8"/>
      <c r="LQN86" s="8"/>
      <c r="LQO86" s="8"/>
      <c r="LQP86" s="8"/>
      <c r="LQQ86" s="8"/>
      <c r="LQR86" s="8"/>
      <c r="LQS86" s="8"/>
      <c r="LQT86" s="8"/>
      <c r="LQU86" s="8"/>
      <c r="LQV86" s="8"/>
      <c r="LQW86" s="8"/>
      <c r="LQX86" s="8"/>
      <c r="LQY86" s="8"/>
      <c r="LQZ86" s="8"/>
      <c r="LRA86" s="8"/>
      <c r="LRB86" s="8"/>
      <c r="LRC86" s="8"/>
      <c r="LRD86" s="8"/>
      <c r="LRE86" s="8"/>
      <c r="LRF86" s="8"/>
      <c r="LRG86" s="8"/>
      <c r="LRH86" s="8"/>
      <c r="LRI86" s="8"/>
      <c r="LRJ86" s="8"/>
      <c r="LRK86" s="8"/>
      <c r="LRL86" s="8"/>
      <c r="LRM86" s="8"/>
      <c r="LRN86" s="8"/>
      <c r="LRO86" s="8"/>
      <c r="LRP86" s="8"/>
      <c r="LRQ86" s="8"/>
      <c r="LRR86" s="8"/>
      <c r="LRS86" s="8"/>
      <c r="LRT86" s="8"/>
      <c r="LRU86" s="8"/>
      <c r="LRV86"/>
      <c r="LRW86" s="8"/>
      <c r="LRX86" s="8"/>
      <c r="LRY86" s="8"/>
      <c r="LRZ86" s="8"/>
      <c r="LSA86" s="8"/>
      <c r="LSB86" s="8"/>
      <c r="LSC86" s="8"/>
      <c r="LSD86" s="8"/>
      <c r="LSE86" s="8"/>
      <c r="LSF86" s="8"/>
      <c r="LSG86" s="8"/>
      <c r="LSH86" s="8"/>
      <c r="LSI86" s="8"/>
      <c r="LSJ86" s="8"/>
      <c r="LSK86" s="8"/>
      <c r="LSL86" s="8"/>
      <c r="LSM86" s="8"/>
      <c r="LSN86" s="8"/>
      <c r="LSO86" s="8"/>
      <c r="LSP86" s="8"/>
      <c r="LSQ86" s="8"/>
      <c r="LSR86" s="8"/>
      <c r="LSS86" s="8"/>
      <c r="LST86" s="8"/>
      <c r="LSU86" s="8"/>
      <c r="LSV86" s="8"/>
      <c r="LSW86" s="8"/>
      <c r="LSX86" s="8"/>
      <c r="LSY86" s="8"/>
      <c r="LSZ86" s="8"/>
      <c r="LTA86" s="8"/>
      <c r="LTB86" s="8"/>
      <c r="LTC86" s="8"/>
      <c r="LTD86" s="8"/>
      <c r="LTE86" s="8"/>
      <c r="LTF86" s="8"/>
      <c r="LTG86" s="8"/>
      <c r="LTH86" s="8"/>
      <c r="LTI86" s="8"/>
      <c r="LTJ86" s="8"/>
      <c r="LTK86" s="8"/>
      <c r="LTL86" s="8"/>
      <c r="LTM86" s="8"/>
      <c r="LTN86" s="8"/>
      <c r="LTO86" s="8"/>
      <c r="LTP86" s="8"/>
      <c r="LTQ86" s="8"/>
      <c r="LTR86" s="8"/>
      <c r="LTS86" s="8"/>
      <c r="LTT86" s="8"/>
      <c r="LTU86" s="8"/>
      <c r="LTV86" s="8"/>
      <c r="LTW86" s="8"/>
      <c r="LTX86" s="8"/>
      <c r="LTY86" s="8"/>
      <c r="LTZ86" s="8"/>
      <c r="LUA86" s="8"/>
      <c r="LUB86" s="8"/>
      <c r="LUC86" s="8"/>
      <c r="LUD86" s="8"/>
      <c r="LUE86"/>
      <c r="LUF86" s="8"/>
      <c r="LUG86" s="8"/>
      <c r="LUH86" s="8"/>
      <c r="LUI86" s="8"/>
      <c r="LUJ86" s="8"/>
      <c r="LUK86" s="8"/>
      <c r="LUL86" s="8"/>
      <c r="LUM86" s="8"/>
      <c r="LUN86" s="8"/>
      <c r="LUO86" s="8"/>
      <c r="LUP86" s="8"/>
      <c r="LUQ86" s="8"/>
      <c r="LUR86" s="8"/>
      <c r="LUS86" s="8"/>
      <c r="LUT86" s="8"/>
      <c r="LUU86" s="8"/>
      <c r="LUV86" s="8"/>
      <c r="LUW86" s="8"/>
      <c r="LUX86" s="8"/>
      <c r="LUY86" s="8"/>
      <c r="LUZ86" s="8"/>
      <c r="LVA86" s="8"/>
      <c r="LVB86" s="8"/>
      <c r="LVC86" s="8"/>
      <c r="LVD86" s="8"/>
      <c r="LVE86" s="8"/>
      <c r="LVF86" s="8"/>
      <c r="LVG86" s="8"/>
      <c r="LVH86" s="8"/>
      <c r="LVI86" s="8"/>
      <c r="LVJ86" s="8"/>
      <c r="LVK86" s="8"/>
      <c r="LVL86" s="8"/>
      <c r="LVM86" s="8"/>
      <c r="LVN86" s="8"/>
      <c r="LVO86" s="8"/>
      <c r="LVP86" s="8"/>
      <c r="LVQ86" s="8"/>
      <c r="LVR86" s="8"/>
      <c r="LVS86" s="8"/>
      <c r="LVT86" s="8"/>
      <c r="LVU86" s="8"/>
      <c r="LVV86" s="8"/>
      <c r="LVW86" s="8"/>
      <c r="LVX86" s="8"/>
      <c r="LVY86" s="8"/>
      <c r="LVZ86" s="8"/>
      <c r="LWA86" s="8"/>
      <c r="LWB86" s="8"/>
      <c r="LWC86" s="8"/>
      <c r="LWD86" s="8"/>
      <c r="LWE86" s="8"/>
      <c r="LWF86" s="8"/>
      <c r="LWG86" s="8"/>
      <c r="LWH86" s="8"/>
      <c r="LWI86" s="8"/>
      <c r="LWJ86" s="8"/>
      <c r="LWK86" s="8"/>
      <c r="LWL86" s="8"/>
      <c r="LWM86" s="8"/>
      <c r="LWN86"/>
      <c r="LWO86" s="8"/>
      <c r="LWP86" s="8"/>
      <c r="LWQ86" s="8"/>
      <c r="LWR86" s="8"/>
      <c r="LWS86" s="8"/>
      <c r="LWT86" s="8"/>
      <c r="LWU86" s="8"/>
      <c r="LWV86" s="8"/>
      <c r="LWW86" s="8"/>
      <c r="LWX86" s="8"/>
      <c r="LWY86" s="8"/>
      <c r="LWZ86" s="8"/>
      <c r="LXA86" s="8"/>
      <c r="LXB86" s="8"/>
      <c r="LXC86" s="8"/>
      <c r="LXD86" s="8"/>
      <c r="LXE86" s="8"/>
      <c r="LXF86" s="8"/>
      <c r="LXG86" s="8"/>
      <c r="LXH86" s="8"/>
      <c r="LXI86" s="8"/>
      <c r="LXJ86" s="8"/>
      <c r="LXK86" s="8"/>
      <c r="LXL86" s="8"/>
      <c r="LXM86" s="8"/>
      <c r="LXN86" s="8"/>
      <c r="LXO86" s="8"/>
      <c r="LXP86" s="8"/>
      <c r="LXQ86" s="8"/>
      <c r="LXR86" s="8"/>
      <c r="LXS86" s="8"/>
      <c r="LXT86" s="8"/>
      <c r="LXU86" s="8"/>
      <c r="LXV86" s="8"/>
      <c r="LXW86" s="8"/>
      <c r="LXX86" s="8"/>
      <c r="LXY86" s="8"/>
      <c r="LXZ86" s="8"/>
      <c r="LYA86" s="8"/>
      <c r="LYB86" s="8"/>
      <c r="LYC86" s="8"/>
      <c r="LYD86" s="8"/>
      <c r="LYE86" s="8"/>
      <c r="LYF86" s="8"/>
      <c r="LYG86" s="8"/>
      <c r="LYH86" s="8"/>
      <c r="LYI86" s="8"/>
      <c r="LYJ86" s="8"/>
      <c r="LYK86" s="8"/>
      <c r="LYL86" s="8"/>
      <c r="LYM86" s="8"/>
      <c r="LYN86" s="8"/>
      <c r="LYO86" s="8"/>
      <c r="LYP86" s="8"/>
      <c r="LYQ86" s="8"/>
      <c r="LYR86" s="8"/>
      <c r="LYS86" s="8"/>
      <c r="LYT86" s="8"/>
      <c r="LYU86" s="8"/>
      <c r="LYV86" s="8"/>
      <c r="LYW86"/>
      <c r="LYX86" s="8"/>
      <c r="LYY86" s="8"/>
      <c r="LYZ86" s="8"/>
      <c r="LZA86" s="8"/>
      <c r="LZB86" s="8"/>
      <c r="LZC86" s="8"/>
      <c r="LZD86" s="8"/>
      <c r="LZE86" s="8"/>
      <c r="LZF86" s="8"/>
      <c r="LZG86" s="8"/>
      <c r="LZH86" s="8"/>
      <c r="LZI86" s="8"/>
      <c r="LZJ86" s="8"/>
      <c r="LZK86" s="8"/>
      <c r="LZL86" s="8"/>
      <c r="LZM86" s="8"/>
      <c r="LZN86" s="8"/>
      <c r="LZO86" s="8"/>
      <c r="LZP86" s="8"/>
      <c r="LZQ86" s="8"/>
      <c r="LZR86" s="8"/>
      <c r="LZS86" s="8"/>
      <c r="LZT86" s="8"/>
      <c r="LZU86" s="8"/>
      <c r="LZV86" s="8"/>
      <c r="LZW86" s="8"/>
      <c r="LZX86" s="8"/>
      <c r="LZY86" s="8"/>
      <c r="LZZ86" s="8"/>
      <c r="MAA86" s="8"/>
      <c r="MAB86" s="8"/>
      <c r="MAC86" s="8"/>
      <c r="MAD86" s="8"/>
      <c r="MAE86" s="8"/>
      <c r="MAF86" s="8"/>
      <c r="MAG86" s="8"/>
      <c r="MAH86" s="8"/>
      <c r="MAI86" s="8"/>
      <c r="MAJ86" s="8"/>
      <c r="MAK86" s="8"/>
      <c r="MAL86" s="8"/>
      <c r="MAM86" s="8"/>
      <c r="MAN86" s="8"/>
      <c r="MAO86" s="8"/>
      <c r="MAP86" s="8"/>
      <c r="MAQ86" s="8"/>
      <c r="MAR86" s="8"/>
      <c r="MAS86" s="8"/>
      <c r="MAT86" s="8"/>
      <c r="MAU86" s="8"/>
      <c r="MAV86" s="8"/>
      <c r="MAW86" s="8"/>
      <c r="MAX86" s="8"/>
      <c r="MAY86" s="8"/>
      <c r="MAZ86" s="8"/>
      <c r="MBA86" s="8"/>
      <c r="MBB86" s="8"/>
      <c r="MBC86" s="8"/>
      <c r="MBD86" s="8"/>
      <c r="MBE86" s="8"/>
      <c r="MBF86"/>
      <c r="MBG86" s="8"/>
      <c r="MBH86" s="8"/>
      <c r="MBI86" s="8"/>
      <c r="MBJ86" s="8"/>
      <c r="MBK86" s="8"/>
      <c r="MBL86" s="8"/>
      <c r="MBM86" s="8"/>
      <c r="MBN86" s="8"/>
      <c r="MBO86" s="8"/>
      <c r="MBP86" s="8"/>
      <c r="MBQ86" s="8"/>
      <c r="MBR86" s="8"/>
      <c r="MBS86" s="8"/>
      <c r="MBT86" s="8"/>
      <c r="MBU86" s="8"/>
      <c r="MBV86" s="8"/>
      <c r="MBW86" s="8"/>
      <c r="MBX86" s="8"/>
      <c r="MBY86" s="8"/>
      <c r="MBZ86" s="8"/>
      <c r="MCA86" s="8"/>
      <c r="MCB86" s="8"/>
      <c r="MCC86" s="8"/>
      <c r="MCD86" s="8"/>
      <c r="MCE86" s="8"/>
      <c r="MCF86" s="8"/>
      <c r="MCG86" s="8"/>
      <c r="MCH86" s="8"/>
      <c r="MCI86" s="8"/>
      <c r="MCJ86" s="8"/>
      <c r="MCK86" s="8"/>
      <c r="MCL86" s="8"/>
      <c r="MCM86" s="8"/>
      <c r="MCN86" s="8"/>
      <c r="MCO86" s="8"/>
      <c r="MCP86" s="8"/>
      <c r="MCQ86" s="8"/>
      <c r="MCR86" s="8"/>
      <c r="MCS86" s="8"/>
      <c r="MCT86" s="8"/>
      <c r="MCU86" s="8"/>
      <c r="MCV86" s="8"/>
      <c r="MCW86" s="8"/>
      <c r="MCX86" s="8"/>
      <c r="MCY86" s="8"/>
      <c r="MCZ86" s="8"/>
      <c r="MDA86" s="8"/>
      <c r="MDB86" s="8"/>
      <c r="MDC86" s="8"/>
      <c r="MDD86" s="8"/>
      <c r="MDE86" s="8"/>
      <c r="MDF86" s="8"/>
      <c r="MDG86" s="8"/>
      <c r="MDH86" s="8"/>
      <c r="MDI86" s="8"/>
      <c r="MDJ86" s="8"/>
      <c r="MDK86" s="8"/>
      <c r="MDL86" s="8"/>
      <c r="MDM86" s="8"/>
      <c r="MDN86" s="8"/>
      <c r="MDO86"/>
      <c r="MDP86" s="8"/>
      <c r="MDQ86" s="8"/>
      <c r="MDR86" s="8"/>
      <c r="MDS86" s="8"/>
      <c r="MDT86" s="8"/>
      <c r="MDU86" s="8"/>
      <c r="MDV86" s="8"/>
      <c r="MDW86" s="8"/>
      <c r="MDX86" s="8"/>
      <c r="MDY86" s="8"/>
      <c r="MDZ86" s="8"/>
      <c r="MEA86" s="8"/>
      <c r="MEB86" s="8"/>
      <c r="MEC86" s="8"/>
      <c r="MED86" s="8"/>
      <c r="MEE86" s="8"/>
      <c r="MEF86" s="8"/>
      <c r="MEG86" s="8"/>
      <c r="MEH86" s="8"/>
      <c r="MEI86" s="8"/>
      <c r="MEJ86" s="8"/>
      <c r="MEK86" s="8"/>
      <c r="MEL86" s="8"/>
      <c r="MEM86" s="8"/>
      <c r="MEN86" s="8"/>
      <c r="MEO86" s="8"/>
      <c r="MEP86" s="8"/>
      <c r="MEQ86" s="8"/>
      <c r="MER86" s="8"/>
      <c r="MES86" s="8"/>
      <c r="MET86" s="8"/>
      <c r="MEU86" s="8"/>
      <c r="MEV86" s="8"/>
      <c r="MEW86" s="8"/>
      <c r="MEX86" s="8"/>
      <c r="MEY86" s="8"/>
      <c r="MEZ86" s="8"/>
      <c r="MFA86" s="8"/>
      <c r="MFB86" s="8"/>
      <c r="MFC86" s="8"/>
      <c r="MFD86" s="8"/>
      <c r="MFE86" s="8"/>
      <c r="MFF86" s="8"/>
      <c r="MFG86" s="8"/>
      <c r="MFH86" s="8"/>
      <c r="MFI86" s="8"/>
      <c r="MFJ86" s="8"/>
      <c r="MFK86" s="8"/>
      <c r="MFL86" s="8"/>
      <c r="MFM86" s="8"/>
      <c r="MFN86" s="8"/>
      <c r="MFO86" s="8"/>
      <c r="MFP86" s="8"/>
      <c r="MFQ86" s="8"/>
      <c r="MFR86" s="8"/>
      <c r="MFS86" s="8"/>
      <c r="MFT86" s="8"/>
      <c r="MFU86" s="8"/>
      <c r="MFV86" s="8"/>
      <c r="MFW86" s="8"/>
      <c r="MFX86"/>
      <c r="MFY86" s="8"/>
      <c r="MFZ86" s="8"/>
      <c r="MGA86" s="8"/>
      <c r="MGB86" s="8"/>
      <c r="MGC86" s="8"/>
      <c r="MGD86" s="8"/>
      <c r="MGE86" s="8"/>
      <c r="MGF86" s="8"/>
      <c r="MGG86" s="8"/>
      <c r="MGH86" s="8"/>
      <c r="MGI86" s="8"/>
      <c r="MGJ86" s="8"/>
      <c r="MGK86" s="8"/>
      <c r="MGL86" s="8"/>
      <c r="MGM86" s="8"/>
      <c r="MGN86" s="8"/>
      <c r="MGO86" s="8"/>
      <c r="MGP86" s="8"/>
      <c r="MGQ86" s="8"/>
      <c r="MGR86" s="8"/>
      <c r="MGS86" s="8"/>
      <c r="MGT86" s="8"/>
      <c r="MGU86" s="8"/>
      <c r="MGV86" s="8"/>
      <c r="MGW86" s="8"/>
      <c r="MGX86" s="8"/>
      <c r="MGY86" s="8"/>
      <c r="MGZ86" s="8"/>
      <c r="MHA86" s="8"/>
      <c r="MHB86" s="8"/>
      <c r="MHC86" s="8"/>
      <c r="MHD86" s="8"/>
      <c r="MHE86" s="8"/>
      <c r="MHF86" s="8"/>
      <c r="MHG86" s="8"/>
      <c r="MHH86" s="8"/>
      <c r="MHI86" s="8"/>
      <c r="MHJ86" s="8"/>
      <c r="MHK86" s="8"/>
      <c r="MHL86" s="8"/>
      <c r="MHM86" s="8"/>
      <c r="MHN86" s="8"/>
      <c r="MHO86" s="8"/>
      <c r="MHP86" s="8"/>
      <c r="MHQ86" s="8"/>
      <c r="MHR86" s="8"/>
      <c r="MHS86" s="8"/>
      <c r="MHT86" s="8"/>
      <c r="MHU86" s="8"/>
      <c r="MHV86" s="8"/>
      <c r="MHW86" s="8"/>
      <c r="MHX86" s="8"/>
      <c r="MHY86" s="8"/>
      <c r="MHZ86" s="8"/>
      <c r="MIA86" s="8"/>
      <c r="MIB86" s="8"/>
      <c r="MIC86" s="8"/>
      <c r="MID86" s="8"/>
      <c r="MIE86" s="8"/>
      <c r="MIF86" s="8"/>
      <c r="MIG86"/>
      <c r="MIH86" s="8"/>
      <c r="MII86" s="8"/>
      <c r="MIJ86" s="8"/>
      <c r="MIK86" s="8"/>
      <c r="MIL86" s="8"/>
      <c r="MIM86" s="8"/>
      <c r="MIN86" s="8"/>
      <c r="MIO86" s="8"/>
      <c r="MIP86" s="8"/>
      <c r="MIQ86" s="8"/>
      <c r="MIR86" s="8"/>
      <c r="MIS86" s="8"/>
      <c r="MIT86" s="8"/>
      <c r="MIU86" s="8"/>
      <c r="MIV86" s="8"/>
      <c r="MIW86" s="8"/>
      <c r="MIX86" s="8"/>
      <c r="MIY86" s="8"/>
      <c r="MIZ86" s="8"/>
      <c r="MJA86" s="8"/>
      <c r="MJB86" s="8"/>
      <c r="MJC86" s="8"/>
      <c r="MJD86" s="8"/>
      <c r="MJE86" s="8"/>
      <c r="MJF86" s="8"/>
      <c r="MJG86" s="8"/>
      <c r="MJH86" s="8"/>
      <c r="MJI86" s="8"/>
      <c r="MJJ86" s="8"/>
      <c r="MJK86" s="8"/>
      <c r="MJL86" s="8"/>
      <c r="MJM86" s="8"/>
      <c r="MJN86" s="8"/>
      <c r="MJO86" s="8"/>
      <c r="MJP86" s="8"/>
      <c r="MJQ86" s="8"/>
      <c r="MJR86" s="8"/>
      <c r="MJS86" s="8"/>
      <c r="MJT86" s="8"/>
      <c r="MJU86" s="8"/>
      <c r="MJV86" s="8"/>
      <c r="MJW86" s="8"/>
      <c r="MJX86" s="8"/>
      <c r="MJY86" s="8"/>
      <c r="MJZ86" s="8"/>
      <c r="MKA86" s="8"/>
      <c r="MKB86" s="8"/>
      <c r="MKC86" s="8"/>
      <c r="MKD86" s="8"/>
      <c r="MKE86" s="8"/>
      <c r="MKF86" s="8"/>
      <c r="MKG86" s="8"/>
      <c r="MKH86" s="8"/>
      <c r="MKI86" s="8"/>
      <c r="MKJ86" s="8"/>
      <c r="MKK86" s="8"/>
      <c r="MKL86" s="8"/>
      <c r="MKM86" s="8"/>
      <c r="MKN86" s="8"/>
      <c r="MKO86" s="8"/>
      <c r="MKP86"/>
      <c r="MKQ86" s="8"/>
      <c r="MKR86" s="8"/>
      <c r="MKS86" s="8"/>
      <c r="MKT86" s="8"/>
      <c r="MKU86" s="8"/>
      <c r="MKV86" s="8"/>
      <c r="MKW86" s="8"/>
      <c r="MKX86" s="8"/>
      <c r="MKY86" s="8"/>
      <c r="MKZ86" s="8"/>
      <c r="MLA86" s="8"/>
      <c r="MLB86" s="8"/>
      <c r="MLC86" s="8"/>
      <c r="MLD86" s="8"/>
      <c r="MLE86" s="8"/>
      <c r="MLF86" s="8"/>
      <c r="MLG86" s="8"/>
      <c r="MLH86" s="8"/>
      <c r="MLI86" s="8"/>
      <c r="MLJ86" s="8"/>
      <c r="MLK86" s="8"/>
      <c r="MLL86" s="8"/>
      <c r="MLM86" s="8"/>
      <c r="MLN86" s="8"/>
      <c r="MLO86" s="8"/>
      <c r="MLP86" s="8"/>
      <c r="MLQ86" s="8"/>
      <c r="MLR86" s="8"/>
      <c r="MLS86" s="8"/>
      <c r="MLT86" s="8"/>
      <c r="MLU86" s="8"/>
      <c r="MLV86" s="8"/>
      <c r="MLW86" s="8"/>
      <c r="MLX86" s="8"/>
      <c r="MLY86" s="8"/>
      <c r="MLZ86" s="8"/>
      <c r="MMA86" s="8"/>
      <c r="MMB86" s="8"/>
      <c r="MMC86" s="8"/>
      <c r="MMD86" s="8"/>
      <c r="MME86" s="8"/>
      <c r="MMF86" s="8"/>
      <c r="MMG86" s="8"/>
      <c r="MMH86" s="8"/>
      <c r="MMI86" s="8"/>
      <c r="MMJ86" s="8"/>
      <c r="MMK86" s="8"/>
      <c r="MML86" s="8"/>
      <c r="MMM86" s="8"/>
      <c r="MMN86" s="8"/>
      <c r="MMO86" s="8"/>
      <c r="MMP86" s="8"/>
      <c r="MMQ86" s="8"/>
      <c r="MMR86" s="8"/>
      <c r="MMS86" s="8"/>
      <c r="MMT86" s="8"/>
      <c r="MMU86" s="8"/>
      <c r="MMV86" s="8"/>
      <c r="MMW86" s="8"/>
      <c r="MMX86" s="8"/>
      <c r="MMY86"/>
      <c r="MMZ86" s="8"/>
      <c r="MNA86" s="8"/>
      <c r="MNB86" s="8"/>
      <c r="MNC86" s="8"/>
      <c r="MND86" s="8"/>
      <c r="MNE86" s="8"/>
      <c r="MNF86" s="8"/>
      <c r="MNG86" s="8"/>
      <c r="MNH86" s="8"/>
      <c r="MNI86" s="8"/>
      <c r="MNJ86" s="8"/>
      <c r="MNK86" s="8"/>
      <c r="MNL86" s="8"/>
      <c r="MNM86" s="8"/>
      <c r="MNN86" s="8"/>
      <c r="MNO86" s="8"/>
      <c r="MNP86" s="8"/>
      <c r="MNQ86" s="8"/>
      <c r="MNR86" s="8"/>
      <c r="MNS86" s="8"/>
      <c r="MNT86" s="8"/>
      <c r="MNU86" s="8"/>
      <c r="MNV86" s="8"/>
      <c r="MNW86" s="8"/>
      <c r="MNX86" s="8"/>
      <c r="MNY86" s="8"/>
      <c r="MNZ86" s="8"/>
      <c r="MOA86" s="8"/>
      <c r="MOB86" s="8"/>
      <c r="MOC86" s="8"/>
      <c r="MOD86" s="8"/>
      <c r="MOE86" s="8"/>
      <c r="MOF86" s="8"/>
      <c r="MOG86" s="8"/>
      <c r="MOH86" s="8"/>
      <c r="MOI86" s="8"/>
      <c r="MOJ86" s="8"/>
      <c r="MOK86" s="8"/>
      <c r="MOL86" s="8"/>
      <c r="MOM86" s="8"/>
      <c r="MON86" s="8"/>
      <c r="MOO86" s="8"/>
      <c r="MOP86" s="8"/>
      <c r="MOQ86" s="8"/>
      <c r="MOR86" s="8"/>
      <c r="MOS86" s="8"/>
      <c r="MOT86" s="8"/>
      <c r="MOU86" s="8"/>
      <c r="MOV86" s="8"/>
      <c r="MOW86" s="8"/>
      <c r="MOX86" s="8"/>
      <c r="MOY86" s="8"/>
      <c r="MOZ86" s="8"/>
      <c r="MPA86" s="8"/>
      <c r="MPB86" s="8"/>
      <c r="MPC86" s="8"/>
      <c r="MPD86" s="8"/>
      <c r="MPE86" s="8"/>
      <c r="MPF86" s="8"/>
      <c r="MPG86" s="8"/>
      <c r="MPH86"/>
      <c r="MPI86" s="8"/>
      <c r="MPJ86" s="8"/>
      <c r="MPK86" s="8"/>
      <c r="MPL86" s="8"/>
      <c r="MPM86" s="8"/>
      <c r="MPN86" s="8"/>
      <c r="MPO86" s="8"/>
      <c r="MPP86" s="8"/>
      <c r="MPQ86" s="8"/>
      <c r="MPR86" s="8"/>
      <c r="MPS86" s="8"/>
      <c r="MPT86" s="8"/>
      <c r="MPU86" s="8"/>
      <c r="MPV86" s="8"/>
      <c r="MPW86" s="8"/>
      <c r="MPX86" s="8"/>
      <c r="MPY86" s="8"/>
      <c r="MPZ86" s="8"/>
      <c r="MQA86" s="8"/>
      <c r="MQB86" s="8"/>
      <c r="MQC86" s="8"/>
      <c r="MQD86" s="8"/>
      <c r="MQE86" s="8"/>
      <c r="MQF86" s="8"/>
      <c r="MQG86" s="8"/>
      <c r="MQH86" s="8"/>
      <c r="MQI86" s="8"/>
      <c r="MQJ86" s="8"/>
      <c r="MQK86" s="8"/>
      <c r="MQL86" s="8"/>
      <c r="MQM86" s="8"/>
      <c r="MQN86" s="8"/>
      <c r="MQO86" s="8"/>
      <c r="MQP86" s="8"/>
      <c r="MQQ86" s="8"/>
      <c r="MQR86" s="8"/>
      <c r="MQS86" s="8"/>
      <c r="MQT86" s="8"/>
      <c r="MQU86" s="8"/>
      <c r="MQV86" s="8"/>
      <c r="MQW86" s="8"/>
      <c r="MQX86" s="8"/>
      <c r="MQY86" s="8"/>
      <c r="MQZ86" s="8"/>
      <c r="MRA86" s="8"/>
      <c r="MRB86" s="8"/>
      <c r="MRC86" s="8"/>
      <c r="MRD86" s="8"/>
      <c r="MRE86" s="8"/>
      <c r="MRF86" s="8"/>
      <c r="MRG86" s="8"/>
      <c r="MRH86" s="8"/>
      <c r="MRI86" s="8"/>
      <c r="MRJ86" s="8"/>
      <c r="MRK86" s="8"/>
      <c r="MRL86" s="8"/>
      <c r="MRM86" s="8"/>
      <c r="MRN86" s="8"/>
      <c r="MRO86" s="8"/>
      <c r="MRP86" s="8"/>
      <c r="MRQ86"/>
      <c r="MRR86" s="8"/>
      <c r="MRS86" s="8"/>
      <c r="MRT86" s="8"/>
      <c r="MRU86" s="8"/>
      <c r="MRV86" s="8"/>
      <c r="MRW86" s="8"/>
      <c r="MRX86" s="8"/>
      <c r="MRY86" s="8"/>
      <c r="MRZ86" s="8"/>
      <c r="MSA86" s="8"/>
      <c r="MSB86" s="8"/>
      <c r="MSC86" s="8"/>
      <c r="MSD86" s="8"/>
      <c r="MSE86" s="8"/>
      <c r="MSF86" s="8"/>
      <c r="MSG86" s="8"/>
      <c r="MSH86" s="8"/>
      <c r="MSI86" s="8"/>
      <c r="MSJ86" s="8"/>
      <c r="MSK86" s="8"/>
      <c r="MSL86" s="8"/>
      <c r="MSM86" s="8"/>
      <c r="MSN86" s="8"/>
      <c r="MSO86" s="8"/>
      <c r="MSP86" s="8"/>
      <c r="MSQ86" s="8"/>
      <c r="MSR86" s="8"/>
      <c r="MSS86" s="8"/>
      <c r="MST86" s="8"/>
      <c r="MSU86" s="8"/>
      <c r="MSV86" s="8"/>
      <c r="MSW86" s="8"/>
      <c r="MSX86" s="8"/>
      <c r="MSY86" s="8"/>
      <c r="MSZ86" s="8"/>
      <c r="MTA86" s="8"/>
      <c r="MTB86" s="8"/>
      <c r="MTC86" s="8"/>
      <c r="MTD86" s="8"/>
      <c r="MTE86" s="8"/>
      <c r="MTF86" s="8"/>
      <c r="MTG86" s="8"/>
      <c r="MTH86" s="8"/>
      <c r="MTI86" s="8"/>
      <c r="MTJ86" s="8"/>
      <c r="MTK86" s="8"/>
      <c r="MTL86" s="8"/>
      <c r="MTM86" s="8"/>
      <c r="MTN86" s="8"/>
      <c r="MTO86" s="8"/>
      <c r="MTP86" s="8"/>
      <c r="MTQ86" s="8"/>
      <c r="MTR86" s="8"/>
      <c r="MTS86" s="8"/>
      <c r="MTT86" s="8"/>
      <c r="MTU86" s="8"/>
      <c r="MTV86" s="8"/>
      <c r="MTW86" s="8"/>
      <c r="MTX86" s="8"/>
      <c r="MTY86" s="8"/>
      <c r="MTZ86"/>
      <c r="MUA86" s="8"/>
      <c r="MUB86" s="8"/>
      <c r="MUC86" s="8"/>
      <c r="MUD86" s="8"/>
      <c r="MUE86" s="8"/>
      <c r="MUF86" s="8"/>
      <c r="MUG86" s="8"/>
      <c r="MUH86" s="8"/>
      <c r="MUI86" s="8"/>
      <c r="MUJ86" s="8"/>
      <c r="MUK86" s="8"/>
      <c r="MUL86" s="8"/>
      <c r="MUM86" s="8"/>
      <c r="MUN86" s="8"/>
      <c r="MUO86" s="8"/>
      <c r="MUP86" s="8"/>
      <c r="MUQ86" s="8"/>
      <c r="MUR86" s="8"/>
      <c r="MUS86" s="8"/>
      <c r="MUT86" s="8"/>
      <c r="MUU86" s="8"/>
      <c r="MUV86" s="8"/>
      <c r="MUW86" s="8"/>
      <c r="MUX86" s="8"/>
      <c r="MUY86" s="8"/>
      <c r="MUZ86" s="8"/>
      <c r="MVA86" s="8"/>
      <c r="MVB86" s="8"/>
      <c r="MVC86" s="8"/>
      <c r="MVD86" s="8"/>
      <c r="MVE86" s="8"/>
      <c r="MVF86" s="8"/>
      <c r="MVG86" s="8"/>
      <c r="MVH86" s="8"/>
      <c r="MVI86" s="8"/>
      <c r="MVJ86" s="8"/>
      <c r="MVK86" s="8"/>
      <c r="MVL86" s="8"/>
      <c r="MVM86" s="8"/>
      <c r="MVN86" s="8"/>
      <c r="MVO86" s="8"/>
      <c r="MVP86" s="8"/>
      <c r="MVQ86" s="8"/>
      <c r="MVR86" s="8"/>
      <c r="MVS86" s="8"/>
      <c r="MVT86" s="8"/>
      <c r="MVU86" s="8"/>
      <c r="MVV86" s="8"/>
      <c r="MVW86" s="8"/>
      <c r="MVX86" s="8"/>
      <c r="MVY86" s="8"/>
      <c r="MVZ86" s="8"/>
      <c r="MWA86" s="8"/>
      <c r="MWB86" s="8"/>
      <c r="MWC86" s="8"/>
      <c r="MWD86" s="8"/>
      <c r="MWE86" s="8"/>
      <c r="MWF86" s="8"/>
      <c r="MWG86" s="8"/>
      <c r="MWH86" s="8"/>
      <c r="MWI86"/>
      <c r="MWJ86" s="8"/>
      <c r="MWK86" s="8"/>
      <c r="MWL86" s="8"/>
      <c r="MWM86" s="8"/>
      <c r="MWN86" s="8"/>
      <c r="MWO86" s="8"/>
      <c r="MWP86" s="8"/>
      <c r="MWQ86" s="8"/>
      <c r="MWR86" s="8"/>
      <c r="MWS86" s="8"/>
      <c r="MWT86" s="8"/>
      <c r="MWU86" s="8"/>
      <c r="MWV86" s="8"/>
      <c r="MWW86" s="8"/>
      <c r="MWX86" s="8"/>
      <c r="MWY86" s="8"/>
      <c r="MWZ86" s="8"/>
      <c r="MXA86" s="8"/>
      <c r="MXB86" s="8"/>
      <c r="MXC86" s="8"/>
      <c r="MXD86" s="8"/>
      <c r="MXE86" s="8"/>
      <c r="MXF86" s="8"/>
      <c r="MXG86" s="8"/>
      <c r="MXH86" s="8"/>
      <c r="MXI86" s="8"/>
      <c r="MXJ86" s="8"/>
      <c r="MXK86" s="8"/>
      <c r="MXL86" s="8"/>
      <c r="MXM86" s="8"/>
      <c r="MXN86" s="8"/>
      <c r="MXO86" s="8"/>
      <c r="MXP86" s="8"/>
      <c r="MXQ86" s="8"/>
      <c r="MXR86" s="8"/>
      <c r="MXS86" s="8"/>
      <c r="MXT86" s="8"/>
      <c r="MXU86" s="8"/>
      <c r="MXV86" s="8"/>
      <c r="MXW86" s="8"/>
      <c r="MXX86" s="8"/>
      <c r="MXY86" s="8"/>
      <c r="MXZ86" s="8"/>
      <c r="MYA86" s="8"/>
      <c r="MYB86" s="8"/>
      <c r="MYC86" s="8"/>
      <c r="MYD86" s="8"/>
      <c r="MYE86" s="8"/>
      <c r="MYF86" s="8"/>
      <c r="MYG86" s="8"/>
      <c r="MYH86" s="8"/>
      <c r="MYI86" s="8"/>
      <c r="MYJ86" s="8"/>
      <c r="MYK86" s="8"/>
      <c r="MYL86" s="8"/>
      <c r="MYM86" s="8"/>
      <c r="MYN86" s="8"/>
      <c r="MYO86" s="8"/>
      <c r="MYP86" s="8"/>
      <c r="MYQ86" s="8"/>
      <c r="MYR86"/>
      <c r="MYS86" s="8"/>
      <c r="MYT86" s="8"/>
      <c r="MYU86" s="8"/>
      <c r="MYV86" s="8"/>
      <c r="MYW86" s="8"/>
      <c r="MYX86" s="8"/>
      <c r="MYY86" s="8"/>
      <c r="MYZ86" s="8"/>
      <c r="MZA86" s="8"/>
      <c r="MZB86" s="8"/>
      <c r="MZC86" s="8"/>
      <c r="MZD86" s="8"/>
      <c r="MZE86" s="8"/>
      <c r="MZF86" s="8"/>
      <c r="MZG86" s="8"/>
      <c r="MZH86" s="8"/>
      <c r="MZI86" s="8"/>
      <c r="MZJ86" s="8"/>
      <c r="MZK86" s="8"/>
      <c r="MZL86" s="8"/>
      <c r="MZM86" s="8"/>
      <c r="MZN86" s="8"/>
      <c r="MZO86" s="8"/>
      <c r="MZP86" s="8"/>
      <c r="MZQ86" s="8"/>
      <c r="MZR86" s="8"/>
      <c r="MZS86" s="8"/>
      <c r="MZT86" s="8"/>
      <c r="MZU86" s="8"/>
      <c r="MZV86" s="8"/>
      <c r="MZW86" s="8"/>
      <c r="MZX86" s="8"/>
      <c r="MZY86" s="8"/>
      <c r="MZZ86" s="8"/>
      <c r="NAA86" s="8"/>
      <c r="NAB86" s="8"/>
      <c r="NAC86" s="8"/>
      <c r="NAD86" s="8"/>
      <c r="NAE86" s="8"/>
      <c r="NAF86" s="8"/>
      <c r="NAG86" s="8"/>
      <c r="NAH86" s="8"/>
      <c r="NAI86" s="8"/>
      <c r="NAJ86" s="8"/>
      <c r="NAK86" s="8"/>
      <c r="NAL86" s="8"/>
      <c r="NAM86" s="8"/>
      <c r="NAN86" s="8"/>
      <c r="NAO86" s="8"/>
      <c r="NAP86" s="8"/>
      <c r="NAQ86" s="8"/>
      <c r="NAR86" s="8"/>
      <c r="NAS86" s="8"/>
      <c r="NAT86" s="8"/>
      <c r="NAU86" s="8"/>
      <c r="NAV86" s="8"/>
      <c r="NAW86" s="8"/>
      <c r="NAX86" s="8"/>
      <c r="NAY86" s="8"/>
      <c r="NAZ86" s="8"/>
      <c r="NBA86"/>
      <c r="NBB86" s="8"/>
      <c r="NBC86" s="8"/>
      <c r="NBD86" s="8"/>
      <c r="NBE86" s="8"/>
      <c r="NBF86" s="8"/>
      <c r="NBG86" s="8"/>
      <c r="NBH86" s="8"/>
      <c r="NBI86" s="8"/>
      <c r="NBJ86" s="8"/>
      <c r="NBK86" s="8"/>
      <c r="NBL86" s="8"/>
      <c r="NBM86" s="8"/>
      <c r="NBN86" s="8"/>
      <c r="NBO86" s="8"/>
      <c r="NBP86" s="8"/>
      <c r="NBQ86" s="8"/>
      <c r="NBR86" s="8"/>
      <c r="NBS86" s="8"/>
      <c r="NBT86" s="8"/>
      <c r="NBU86" s="8"/>
      <c r="NBV86" s="8"/>
      <c r="NBW86" s="8"/>
      <c r="NBX86" s="8"/>
      <c r="NBY86" s="8"/>
      <c r="NBZ86" s="8"/>
      <c r="NCA86" s="8"/>
      <c r="NCB86" s="8"/>
      <c r="NCC86" s="8"/>
      <c r="NCD86" s="8"/>
      <c r="NCE86" s="8"/>
      <c r="NCF86" s="8"/>
      <c r="NCG86" s="8"/>
      <c r="NCH86" s="8"/>
      <c r="NCI86" s="8"/>
      <c r="NCJ86" s="8"/>
      <c r="NCK86" s="8"/>
      <c r="NCL86" s="8"/>
      <c r="NCM86" s="8"/>
      <c r="NCN86" s="8"/>
      <c r="NCO86" s="8"/>
      <c r="NCP86" s="8"/>
      <c r="NCQ86" s="8"/>
      <c r="NCR86" s="8"/>
      <c r="NCS86" s="8"/>
      <c r="NCT86" s="8"/>
      <c r="NCU86" s="8"/>
      <c r="NCV86" s="8"/>
      <c r="NCW86" s="8"/>
      <c r="NCX86" s="8"/>
      <c r="NCY86" s="8"/>
      <c r="NCZ86" s="8"/>
      <c r="NDA86" s="8"/>
      <c r="NDB86" s="8"/>
      <c r="NDC86" s="8"/>
      <c r="NDD86" s="8"/>
      <c r="NDE86" s="8"/>
      <c r="NDF86" s="8"/>
      <c r="NDG86" s="8"/>
      <c r="NDH86" s="8"/>
      <c r="NDI86" s="8"/>
      <c r="NDJ86"/>
      <c r="NDK86" s="8"/>
      <c r="NDL86" s="8"/>
      <c r="NDM86" s="8"/>
      <c r="NDN86" s="8"/>
      <c r="NDO86" s="8"/>
      <c r="NDP86" s="8"/>
      <c r="NDQ86" s="8"/>
      <c r="NDR86" s="8"/>
      <c r="NDS86" s="8"/>
      <c r="NDT86" s="8"/>
      <c r="NDU86" s="8"/>
      <c r="NDV86" s="8"/>
      <c r="NDW86" s="8"/>
      <c r="NDX86" s="8"/>
      <c r="NDY86" s="8"/>
      <c r="NDZ86" s="8"/>
      <c r="NEA86" s="8"/>
      <c r="NEB86" s="8"/>
      <c r="NEC86" s="8"/>
      <c r="NED86" s="8"/>
      <c r="NEE86" s="8"/>
      <c r="NEF86" s="8"/>
      <c r="NEG86" s="8"/>
      <c r="NEH86" s="8"/>
      <c r="NEI86" s="8"/>
      <c r="NEJ86" s="8"/>
      <c r="NEK86" s="8"/>
      <c r="NEL86" s="8"/>
      <c r="NEM86" s="8"/>
      <c r="NEN86" s="8"/>
      <c r="NEO86" s="8"/>
      <c r="NEP86" s="8"/>
      <c r="NEQ86" s="8"/>
      <c r="NER86" s="8"/>
      <c r="NES86" s="8"/>
      <c r="NET86" s="8"/>
      <c r="NEU86" s="8"/>
      <c r="NEV86" s="8"/>
      <c r="NEW86" s="8"/>
      <c r="NEX86" s="8"/>
      <c r="NEY86" s="8"/>
      <c r="NEZ86" s="8"/>
      <c r="NFA86" s="8"/>
      <c r="NFB86" s="8"/>
      <c r="NFC86" s="8"/>
      <c r="NFD86" s="8"/>
      <c r="NFE86" s="8"/>
      <c r="NFF86" s="8"/>
      <c r="NFG86" s="8"/>
      <c r="NFH86" s="8"/>
      <c r="NFI86" s="8"/>
      <c r="NFJ86" s="8"/>
      <c r="NFK86" s="8"/>
      <c r="NFL86" s="8"/>
      <c r="NFM86" s="8"/>
      <c r="NFN86" s="8"/>
      <c r="NFO86" s="8"/>
      <c r="NFP86" s="8"/>
      <c r="NFQ86" s="8"/>
      <c r="NFR86" s="8"/>
      <c r="NFS86"/>
      <c r="NFT86" s="8"/>
      <c r="NFU86" s="8"/>
      <c r="NFV86" s="8"/>
      <c r="NFW86" s="8"/>
      <c r="NFX86" s="8"/>
      <c r="NFY86" s="8"/>
      <c r="NFZ86" s="8"/>
      <c r="NGA86" s="8"/>
      <c r="NGB86" s="8"/>
      <c r="NGC86" s="8"/>
      <c r="NGD86" s="8"/>
      <c r="NGE86" s="8"/>
      <c r="NGF86" s="8"/>
      <c r="NGG86" s="8"/>
      <c r="NGH86" s="8"/>
      <c r="NGI86" s="8"/>
      <c r="NGJ86" s="8"/>
      <c r="NGK86" s="8"/>
      <c r="NGL86" s="8"/>
      <c r="NGM86" s="8"/>
      <c r="NGN86" s="8"/>
      <c r="NGO86" s="8"/>
      <c r="NGP86" s="8"/>
      <c r="NGQ86" s="8"/>
      <c r="NGR86" s="8"/>
      <c r="NGS86" s="8"/>
      <c r="NGT86" s="8"/>
      <c r="NGU86" s="8"/>
      <c r="NGV86" s="8"/>
      <c r="NGW86" s="8"/>
      <c r="NGX86" s="8"/>
      <c r="NGY86" s="8"/>
      <c r="NGZ86" s="8"/>
      <c r="NHA86" s="8"/>
      <c r="NHB86" s="8"/>
      <c r="NHC86" s="8"/>
      <c r="NHD86" s="8"/>
      <c r="NHE86" s="8"/>
      <c r="NHF86" s="8"/>
      <c r="NHG86" s="8"/>
      <c r="NHH86" s="8"/>
      <c r="NHI86" s="8"/>
      <c r="NHJ86" s="8"/>
      <c r="NHK86" s="8"/>
      <c r="NHL86" s="8"/>
      <c r="NHM86" s="8"/>
      <c r="NHN86" s="8"/>
      <c r="NHO86" s="8"/>
      <c r="NHP86" s="8"/>
      <c r="NHQ86" s="8"/>
      <c r="NHR86" s="8"/>
      <c r="NHS86" s="8"/>
      <c r="NHT86" s="8"/>
      <c r="NHU86" s="8"/>
      <c r="NHV86" s="8"/>
      <c r="NHW86" s="8"/>
      <c r="NHX86" s="8"/>
      <c r="NHY86" s="8"/>
      <c r="NHZ86" s="8"/>
      <c r="NIA86" s="8"/>
      <c r="NIB86"/>
      <c r="NIC86" s="8"/>
      <c r="NID86" s="8"/>
      <c r="NIE86" s="8"/>
      <c r="NIF86" s="8"/>
      <c r="NIG86" s="8"/>
      <c r="NIH86" s="8"/>
      <c r="NII86" s="8"/>
      <c r="NIJ86" s="8"/>
      <c r="NIK86" s="8"/>
      <c r="NIL86" s="8"/>
      <c r="NIM86" s="8"/>
      <c r="NIN86" s="8"/>
      <c r="NIO86" s="8"/>
      <c r="NIP86" s="8"/>
      <c r="NIQ86" s="8"/>
      <c r="NIR86" s="8"/>
      <c r="NIS86" s="8"/>
      <c r="NIT86" s="8"/>
      <c r="NIU86" s="8"/>
      <c r="NIV86" s="8"/>
      <c r="NIW86" s="8"/>
      <c r="NIX86" s="8"/>
      <c r="NIY86" s="8"/>
      <c r="NIZ86" s="8"/>
      <c r="NJA86" s="8"/>
      <c r="NJB86" s="8"/>
      <c r="NJC86" s="8"/>
      <c r="NJD86" s="8"/>
      <c r="NJE86" s="8"/>
      <c r="NJF86" s="8"/>
      <c r="NJG86" s="8"/>
      <c r="NJH86" s="8"/>
      <c r="NJI86" s="8"/>
      <c r="NJJ86" s="8"/>
      <c r="NJK86" s="8"/>
      <c r="NJL86" s="8"/>
      <c r="NJM86" s="8"/>
      <c r="NJN86" s="8"/>
      <c r="NJO86" s="8"/>
      <c r="NJP86" s="8"/>
      <c r="NJQ86" s="8"/>
      <c r="NJR86" s="8"/>
      <c r="NJS86" s="8"/>
      <c r="NJT86" s="8"/>
      <c r="NJU86" s="8"/>
      <c r="NJV86" s="8"/>
      <c r="NJW86" s="8"/>
      <c r="NJX86" s="8"/>
      <c r="NJY86" s="8"/>
      <c r="NJZ86" s="8"/>
      <c r="NKA86" s="8"/>
      <c r="NKB86" s="8"/>
      <c r="NKC86" s="8"/>
      <c r="NKD86" s="8"/>
      <c r="NKE86" s="8"/>
      <c r="NKF86" s="8"/>
      <c r="NKG86" s="8"/>
      <c r="NKH86" s="8"/>
      <c r="NKI86" s="8"/>
      <c r="NKJ86" s="8"/>
      <c r="NKK86"/>
      <c r="NKL86" s="8"/>
      <c r="NKM86" s="8"/>
      <c r="NKN86" s="8"/>
      <c r="NKO86" s="8"/>
      <c r="NKP86" s="8"/>
      <c r="NKQ86" s="8"/>
      <c r="NKR86" s="8"/>
      <c r="NKS86" s="8"/>
      <c r="NKT86" s="8"/>
      <c r="NKU86" s="8"/>
      <c r="NKV86" s="8"/>
      <c r="NKW86" s="8"/>
      <c r="NKX86" s="8"/>
      <c r="NKY86" s="8"/>
      <c r="NKZ86" s="8"/>
      <c r="NLA86" s="8"/>
      <c r="NLB86" s="8"/>
      <c r="NLC86" s="8"/>
      <c r="NLD86" s="8"/>
      <c r="NLE86" s="8"/>
      <c r="NLF86" s="8"/>
      <c r="NLG86" s="8"/>
      <c r="NLH86" s="8"/>
      <c r="NLI86" s="8"/>
      <c r="NLJ86" s="8"/>
      <c r="NLK86" s="8"/>
      <c r="NLL86" s="8"/>
      <c r="NLM86" s="8"/>
      <c r="NLN86" s="8"/>
      <c r="NLO86" s="8"/>
      <c r="NLP86" s="8"/>
      <c r="NLQ86" s="8"/>
      <c r="NLR86" s="8"/>
      <c r="NLS86" s="8"/>
      <c r="NLT86" s="8"/>
      <c r="NLU86" s="8"/>
      <c r="NLV86" s="8"/>
      <c r="NLW86" s="8"/>
      <c r="NLX86" s="8"/>
      <c r="NLY86" s="8"/>
      <c r="NLZ86" s="8"/>
      <c r="NMA86" s="8"/>
      <c r="NMB86" s="8"/>
      <c r="NMC86" s="8"/>
      <c r="NMD86" s="8"/>
      <c r="NME86" s="8"/>
      <c r="NMF86" s="8"/>
      <c r="NMG86" s="8"/>
      <c r="NMH86" s="8"/>
      <c r="NMI86" s="8"/>
      <c r="NMJ86" s="8"/>
      <c r="NMK86" s="8"/>
      <c r="NML86" s="8"/>
      <c r="NMM86" s="8"/>
      <c r="NMN86" s="8"/>
      <c r="NMO86" s="8"/>
      <c r="NMP86" s="8"/>
      <c r="NMQ86" s="8"/>
      <c r="NMR86" s="8"/>
      <c r="NMS86" s="8"/>
      <c r="NMT86"/>
      <c r="NMU86" s="8"/>
      <c r="NMV86" s="8"/>
      <c r="NMW86" s="8"/>
      <c r="NMX86" s="8"/>
      <c r="NMY86" s="8"/>
      <c r="NMZ86" s="8"/>
      <c r="NNA86" s="8"/>
      <c r="NNB86" s="8"/>
      <c r="NNC86" s="8"/>
      <c r="NND86" s="8"/>
      <c r="NNE86" s="8"/>
      <c r="NNF86" s="8"/>
      <c r="NNG86" s="8"/>
      <c r="NNH86" s="8"/>
      <c r="NNI86" s="8"/>
      <c r="NNJ86" s="8"/>
      <c r="NNK86" s="8"/>
      <c r="NNL86" s="8"/>
      <c r="NNM86" s="8"/>
      <c r="NNN86" s="8"/>
      <c r="NNO86" s="8"/>
      <c r="NNP86" s="8"/>
      <c r="NNQ86" s="8"/>
      <c r="NNR86" s="8"/>
      <c r="NNS86" s="8"/>
      <c r="NNT86" s="8"/>
      <c r="NNU86" s="8"/>
      <c r="NNV86" s="8"/>
      <c r="NNW86" s="8"/>
      <c r="NNX86" s="8"/>
      <c r="NNY86" s="8"/>
      <c r="NNZ86" s="8"/>
      <c r="NOA86" s="8"/>
      <c r="NOB86" s="8"/>
      <c r="NOC86" s="8"/>
      <c r="NOD86" s="8"/>
      <c r="NOE86" s="8"/>
      <c r="NOF86" s="8"/>
      <c r="NOG86" s="8"/>
      <c r="NOH86" s="8"/>
      <c r="NOI86" s="8"/>
      <c r="NOJ86" s="8"/>
      <c r="NOK86" s="8"/>
      <c r="NOL86" s="8"/>
      <c r="NOM86" s="8"/>
      <c r="NON86" s="8"/>
      <c r="NOO86" s="8"/>
      <c r="NOP86" s="8"/>
      <c r="NOQ86" s="8"/>
      <c r="NOR86" s="8"/>
      <c r="NOS86" s="8"/>
      <c r="NOT86" s="8"/>
      <c r="NOU86" s="8"/>
      <c r="NOV86" s="8"/>
      <c r="NOW86" s="8"/>
      <c r="NOX86" s="8"/>
      <c r="NOY86" s="8"/>
      <c r="NOZ86" s="8"/>
      <c r="NPA86" s="8"/>
      <c r="NPB86" s="8"/>
      <c r="NPC86"/>
      <c r="NPD86" s="8"/>
      <c r="NPE86" s="8"/>
      <c r="NPF86" s="8"/>
      <c r="NPG86" s="8"/>
      <c r="NPH86" s="8"/>
      <c r="NPI86" s="8"/>
      <c r="NPJ86" s="8"/>
      <c r="NPK86" s="8"/>
      <c r="NPL86" s="8"/>
      <c r="NPM86" s="8"/>
      <c r="NPN86" s="8"/>
      <c r="NPO86" s="8"/>
      <c r="NPP86" s="8"/>
      <c r="NPQ86" s="8"/>
      <c r="NPR86" s="8"/>
      <c r="NPS86" s="8"/>
      <c r="NPT86" s="8"/>
      <c r="NPU86" s="8"/>
      <c r="NPV86" s="8"/>
      <c r="NPW86" s="8"/>
      <c r="NPX86" s="8"/>
      <c r="NPY86" s="8"/>
      <c r="NPZ86" s="8"/>
      <c r="NQA86" s="8"/>
      <c r="NQB86" s="8"/>
      <c r="NQC86" s="8"/>
      <c r="NQD86" s="8"/>
      <c r="NQE86" s="8"/>
      <c r="NQF86" s="8"/>
      <c r="NQG86" s="8"/>
      <c r="NQH86" s="8"/>
      <c r="NQI86" s="8"/>
      <c r="NQJ86" s="8"/>
      <c r="NQK86" s="8"/>
      <c r="NQL86" s="8"/>
      <c r="NQM86" s="8"/>
      <c r="NQN86" s="8"/>
      <c r="NQO86" s="8"/>
      <c r="NQP86" s="8"/>
      <c r="NQQ86" s="8"/>
      <c r="NQR86" s="8"/>
      <c r="NQS86" s="8"/>
      <c r="NQT86" s="8"/>
      <c r="NQU86" s="8"/>
      <c r="NQV86" s="8"/>
      <c r="NQW86" s="8"/>
      <c r="NQX86" s="8"/>
      <c r="NQY86" s="8"/>
      <c r="NQZ86" s="8"/>
      <c r="NRA86" s="8"/>
      <c r="NRB86" s="8"/>
      <c r="NRC86" s="8"/>
      <c r="NRD86" s="8"/>
      <c r="NRE86" s="8"/>
      <c r="NRF86" s="8"/>
      <c r="NRG86" s="8"/>
      <c r="NRH86" s="8"/>
      <c r="NRI86" s="8"/>
      <c r="NRJ86" s="8"/>
      <c r="NRK86" s="8"/>
      <c r="NRL86"/>
      <c r="NRM86" s="8"/>
      <c r="NRN86" s="8"/>
      <c r="NRO86" s="8"/>
      <c r="NRP86" s="8"/>
      <c r="NRQ86" s="8"/>
      <c r="NRR86" s="8"/>
      <c r="NRS86" s="8"/>
      <c r="NRT86" s="8"/>
      <c r="NRU86" s="8"/>
      <c r="NRV86" s="8"/>
      <c r="NRW86" s="8"/>
      <c r="NRX86" s="8"/>
      <c r="NRY86" s="8"/>
      <c r="NRZ86" s="8"/>
      <c r="NSA86" s="8"/>
      <c r="NSB86" s="8"/>
      <c r="NSC86" s="8"/>
      <c r="NSD86" s="8"/>
      <c r="NSE86" s="8"/>
      <c r="NSF86" s="8"/>
      <c r="NSG86" s="8"/>
      <c r="NSH86" s="8"/>
      <c r="NSI86" s="8"/>
      <c r="NSJ86" s="8"/>
      <c r="NSK86" s="8"/>
      <c r="NSL86" s="8"/>
      <c r="NSM86" s="8"/>
      <c r="NSN86" s="8"/>
      <c r="NSO86" s="8"/>
      <c r="NSP86" s="8"/>
      <c r="NSQ86" s="8"/>
      <c r="NSR86" s="8"/>
      <c r="NSS86" s="8"/>
      <c r="NST86" s="8"/>
      <c r="NSU86" s="8"/>
      <c r="NSV86" s="8"/>
      <c r="NSW86" s="8"/>
      <c r="NSX86" s="8"/>
      <c r="NSY86" s="8"/>
      <c r="NSZ86" s="8"/>
      <c r="NTA86" s="8"/>
      <c r="NTB86" s="8"/>
      <c r="NTC86" s="8"/>
      <c r="NTD86" s="8"/>
      <c r="NTE86" s="8"/>
      <c r="NTF86" s="8"/>
      <c r="NTG86" s="8"/>
      <c r="NTH86" s="8"/>
      <c r="NTI86" s="8"/>
      <c r="NTJ86" s="8"/>
      <c r="NTK86" s="8"/>
      <c r="NTL86" s="8"/>
      <c r="NTM86" s="8"/>
      <c r="NTN86" s="8"/>
      <c r="NTO86" s="8"/>
      <c r="NTP86" s="8"/>
      <c r="NTQ86" s="8"/>
      <c r="NTR86" s="8"/>
      <c r="NTS86" s="8"/>
      <c r="NTT86" s="8"/>
      <c r="NTU86"/>
      <c r="NTV86" s="8"/>
      <c r="NTW86" s="8"/>
      <c r="NTX86" s="8"/>
      <c r="NTY86" s="8"/>
      <c r="NTZ86" s="8"/>
      <c r="NUA86" s="8"/>
      <c r="NUB86" s="8"/>
      <c r="NUC86" s="8"/>
      <c r="NUD86" s="8"/>
      <c r="NUE86" s="8"/>
      <c r="NUF86" s="8"/>
      <c r="NUG86" s="8"/>
      <c r="NUH86" s="8"/>
      <c r="NUI86" s="8"/>
      <c r="NUJ86" s="8"/>
      <c r="NUK86" s="8"/>
      <c r="NUL86" s="8"/>
      <c r="NUM86" s="8"/>
      <c r="NUN86" s="8"/>
      <c r="NUO86" s="8"/>
      <c r="NUP86" s="8"/>
      <c r="NUQ86" s="8"/>
      <c r="NUR86" s="8"/>
      <c r="NUS86" s="8"/>
      <c r="NUT86" s="8"/>
      <c r="NUU86" s="8"/>
      <c r="NUV86" s="8"/>
      <c r="NUW86" s="8"/>
      <c r="NUX86" s="8"/>
      <c r="NUY86" s="8"/>
      <c r="NUZ86" s="8"/>
      <c r="NVA86" s="8"/>
      <c r="NVB86" s="8"/>
      <c r="NVC86" s="8"/>
      <c r="NVD86" s="8"/>
      <c r="NVE86" s="8"/>
      <c r="NVF86" s="8"/>
      <c r="NVG86" s="8"/>
      <c r="NVH86" s="8"/>
      <c r="NVI86" s="8"/>
      <c r="NVJ86" s="8"/>
      <c r="NVK86" s="8"/>
      <c r="NVL86" s="8"/>
      <c r="NVM86" s="8"/>
      <c r="NVN86" s="8"/>
      <c r="NVO86" s="8"/>
      <c r="NVP86" s="8"/>
      <c r="NVQ86" s="8"/>
      <c r="NVR86" s="8"/>
      <c r="NVS86" s="8"/>
      <c r="NVT86" s="8"/>
      <c r="NVU86" s="8"/>
      <c r="NVV86" s="8"/>
      <c r="NVW86" s="8"/>
      <c r="NVX86" s="8"/>
      <c r="NVY86" s="8"/>
      <c r="NVZ86" s="8"/>
      <c r="NWA86" s="8"/>
      <c r="NWB86" s="8"/>
      <c r="NWC86" s="8"/>
      <c r="NWD86"/>
      <c r="NWE86" s="8"/>
      <c r="NWF86" s="8"/>
      <c r="NWG86" s="8"/>
      <c r="NWH86" s="8"/>
      <c r="NWI86" s="8"/>
      <c r="NWJ86" s="8"/>
      <c r="NWK86" s="8"/>
      <c r="NWL86" s="8"/>
      <c r="NWM86" s="8"/>
      <c r="NWN86" s="8"/>
      <c r="NWO86" s="8"/>
      <c r="NWP86" s="8"/>
      <c r="NWQ86" s="8"/>
      <c r="NWR86" s="8"/>
      <c r="NWS86" s="8"/>
      <c r="NWT86" s="8"/>
      <c r="NWU86" s="8"/>
      <c r="NWV86" s="8"/>
      <c r="NWW86" s="8"/>
      <c r="NWX86" s="8"/>
      <c r="NWY86" s="8"/>
      <c r="NWZ86" s="8"/>
      <c r="NXA86" s="8"/>
      <c r="NXB86" s="8"/>
      <c r="NXC86" s="8"/>
      <c r="NXD86" s="8"/>
      <c r="NXE86" s="8"/>
      <c r="NXF86" s="8"/>
      <c r="NXG86" s="8"/>
      <c r="NXH86" s="8"/>
      <c r="NXI86" s="8"/>
      <c r="NXJ86" s="8"/>
      <c r="NXK86" s="8"/>
      <c r="NXL86" s="8"/>
      <c r="NXM86" s="8"/>
      <c r="NXN86" s="8"/>
      <c r="NXO86" s="8"/>
      <c r="NXP86" s="8"/>
      <c r="NXQ86" s="8"/>
      <c r="NXR86" s="8"/>
      <c r="NXS86" s="8"/>
      <c r="NXT86" s="8"/>
      <c r="NXU86" s="8"/>
      <c r="NXV86" s="8"/>
      <c r="NXW86" s="8"/>
      <c r="NXX86" s="8"/>
      <c r="NXY86" s="8"/>
      <c r="NXZ86" s="8"/>
      <c r="NYA86" s="8"/>
      <c r="NYB86" s="8"/>
      <c r="NYC86" s="8"/>
      <c r="NYD86" s="8"/>
      <c r="NYE86" s="8"/>
      <c r="NYF86" s="8"/>
      <c r="NYG86" s="8"/>
      <c r="NYH86" s="8"/>
      <c r="NYI86" s="8"/>
      <c r="NYJ86" s="8"/>
      <c r="NYK86" s="8"/>
      <c r="NYL86" s="8"/>
      <c r="NYM86"/>
      <c r="NYN86" s="8"/>
      <c r="NYO86" s="8"/>
      <c r="NYP86" s="8"/>
      <c r="NYQ86" s="8"/>
      <c r="NYR86" s="8"/>
      <c r="NYS86" s="8"/>
      <c r="NYT86" s="8"/>
      <c r="NYU86" s="8"/>
      <c r="NYV86" s="8"/>
      <c r="NYW86" s="8"/>
      <c r="NYX86" s="8"/>
      <c r="NYY86" s="8"/>
      <c r="NYZ86" s="8"/>
      <c r="NZA86" s="8"/>
      <c r="NZB86" s="8"/>
      <c r="NZC86" s="8"/>
      <c r="NZD86" s="8"/>
      <c r="NZE86" s="8"/>
      <c r="NZF86" s="8"/>
      <c r="NZG86" s="8"/>
      <c r="NZH86" s="8"/>
      <c r="NZI86" s="8"/>
      <c r="NZJ86" s="8"/>
      <c r="NZK86" s="8"/>
      <c r="NZL86" s="8"/>
      <c r="NZM86" s="8"/>
      <c r="NZN86" s="8"/>
      <c r="NZO86" s="8"/>
      <c r="NZP86" s="8"/>
      <c r="NZQ86" s="8"/>
      <c r="NZR86" s="8"/>
      <c r="NZS86" s="8"/>
      <c r="NZT86" s="8"/>
      <c r="NZU86" s="8"/>
      <c r="NZV86" s="8"/>
      <c r="NZW86" s="8"/>
      <c r="NZX86" s="8"/>
      <c r="NZY86" s="8"/>
      <c r="NZZ86" s="8"/>
      <c r="OAA86" s="8"/>
      <c r="OAB86" s="8"/>
      <c r="OAC86" s="8"/>
      <c r="OAD86" s="8"/>
      <c r="OAE86" s="8"/>
      <c r="OAF86" s="8"/>
      <c r="OAG86" s="8"/>
      <c r="OAH86" s="8"/>
      <c r="OAI86" s="8"/>
      <c r="OAJ86" s="8"/>
      <c r="OAK86" s="8"/>
      <c r="OAL86" s="8"/>
      <c r="OAM86" s="8"/>
      <c r="OAN86" s="8"/>
      <c r="OAO86" s="8"/>
      <c r="OAP86" s="8"/>
      <c r="OAQ86" s="8"/>
      <c r="OAR86" s="8"/>
      <c r="OAS86" s="8"/>
      <c r="OAT86" s="8"/>
      <c r="OAU86" s="8"/>
      <c r="OAV86"/>
      <c r="OAW86" s="8"/>
      <c r="OAX86" s="8"/>
      <c r="OAY86" s="8"/>
      <c r="OAZ86" s="8"/>
      <c r="OBA86" s="8"/>
      <c r="OBB86" s="8"/>
      <c r="OBC86" s="8"/>
      <c r="OBD86" s="8"/>
      <c r="OBE86" s="8"/>
      <c r="OBF86" s="8"/>
      <c r="OBG86" s="8"/>
      <c r="OBH86" s="8"/>
      <c r="OBI86" s="8"/>
      <c r="OBJ86" s="8"/>
      <c r="OBK86" s="8"/>
      <c r="OBL86" s="8"/>
      <c r="OBM86" s="8"/>
      <c r="OBN86" s="8"/>
      <c r="OBO86" s="8"/>
      <c r="OBP86" s="8"/>
      <c r="OBQ86" s="8"/>
      <c r="OBR86" s="8"/>
      <c r="OBS86" s="8"/>
      <c r="OBT86" s="8"/>
      <c r="OBU86" s="8"/>
      <c r="OBV86" s="8"/>
      <c r="OBW86" s="8"/>
      <c r="OBX86" s="8"/>
      <c r="OBY86" s="8"/>
      <c r="OBZ86" s="8"/>
      <c r="OCA86" s="8"/>
      <c r="OCB86" s="8"/>
      <c r="OCC86" s="8"/>
      <c r="OCD86" s="8"/>
      <c r="OCE86" s="8"/>
      <c r="OCF86" s="8"/>
      <c r="OCG86" s="8"/>
      <c r="OCH86" s="8"/>
      <c r="OCI86" s="8"/>
      <c r="OCJ86" s="8"/>
      <c r="OCK86" s="8"/>
      <c r="OCL86" s="8"/>
      <c r="OCM86" s="8"/>
      <c r="OCN86" s="8"/>
      <c r="OCO86" s="8"/>
      <c r="OCP86" s="8"/>
      <c r="OCQ86" s="8"/>
      <c r="OCR86" s="8"/>
      <c r="OCS86" s="8"/>
      <c r="OCT86" s="8"/>
      <c r="OCU86" s="8"/>
      <c r="OCV86" s="8"/>
      <c r="OCW86" s="8"/>
      <c r="OCX86" s="8"/>
      <c r="OCY86" s="8"/>
      <c r="OCZ86" s="8"/>
      <c r="ODA86" s="8"/>
      <c r="ODB86" s="8"/>
      <c r="ODC86" s="8"/>
      <c r="ODD86" s="8"/>
      <c r="ODE86"/>
      <c r="ODF86" s="8"/>
      <c r="ODG86" s="8"/>
      <c r="ODH86" s="8"/>
      <c r="ODI86" s="8"/>
      <c r="ODJ86" s="8"/>
      <c r="ODK86" s="8"/>
      <c r="ODL86" s="8"/>
      <c r="ODM86" s="8"/>
      <c r="ODN86" s="8"/>
      <c r="ODO86" s="8"/>
      <c r="ODP86" s="8"/>
      <c r="ODQ86" s="8"/>
      <c r="ODR86" s="8"/>
      <c r="ODS86" s="8"/>
      <c r="ODT86" s="8"/>
      <c r="ODU86" s="8"/>
      <c r="ODV86" s="8"/>
      <c r="ODW86" s="8"/>
      <c r="ODX86" s="8"/>
      <c r="ODY86" s="8"/>
      <c r="ODZ86" s="8"/>
      <c r="OEA86" s="8"/>
      <c r="OEB86" s="8"/>
      <c r="OEC86" s="8"/>
      <c r="OED86" s="8"/>
      <c r="OEE86" s="8"/>
      <c r="OEF86" s="8"/>
      <c r="OEG86" s="8"/>
      <c r="OEH86" s="8"/>
      <c r="OEI86" s="8"/>
      <c r="OEJ86" s="8"/>
      <c r="OEK86" s="8"/>
      <c r="OEL86" s="8"/>
      <c r="OEM86" s="8"/>
      <c r="OEN86" s="8"/>
      <c r="OEO86" s="8"/>
      <c r="OEP86" s="8"/>
      <c r="OEQ86" s="8"/>
      <c r="OER86" s="8"/>
      <c r="OES86" s="8"/>
      <c r="OET86" s="8"/>
      <c r="OEU86" s="8"/>
      <c r="OEV86" s="8"/>
      <c r="OEW86" s="8"/>
      <c r="OEX86" s="8"/>
      <c r="OEY86" s="8"/>
      <c r="OEZ86" s="8"/>
      <c r="OFA86" s="8"/>
      <c r="OFB86" s="8"/>
      <c r="OFC86" s="8"/>
      <c r="OFD86" s="8"/>
      <c r="OFE86" s="8"/>
      <c r="OFF86" s="8"/>
      <c r="OFG86" s="8"/>
      <c r="OFH86" s="8"/>
      <c r="OFI86" s="8"/>
      <c r="OFJ86" s="8"/>
      <c r="OFK86" s="8"/>
      <c r="OFL86" s="8"/>
      <c r="OFM86" s="8"/>
      <c r="OFN86"/>
      <c r="OFO86" s="8"/>
      <c r="OFP86" s="8"/>
      <c r="OFQ86" s="8"/>
      <c r="OFR86" s="8"/>
      <c r="OFS86" s="8"/>
      <c r="OFT86" s="8"/>
      <c r="OFU86" s="8"/>
      <c r="OFV86" s="8"/>
      <c r="OFW86" s="8"/>
      <c r="OFX86" s="8"/>
      <c r="OFY86" s="8"/>
      <c r="OFZ86" s="8"/>
      <c r="OGA86" s="8"/>
      <c r="OGB86" s="8"/>
      <c r="OGC86" s="8"/>
      <c r="OGD86" s="8"/>
      <c r="OGE86" s="8"/>
      <c r="OGF86" s="8"/>
      <c r="OGG86" s="8"/>
      <c r="OGH86" s="8"/>
      <c r="OGI86" s="8"/>
      <c r="OGJ86" s="8"/>
      <c r="OGK86" s="8"/>
      <c r="OGL86" s="8"/>
      <c r="OGM86" s="8"/>
      <c r="OGN86" s="8"/>
      <c r="OGO86" s="8"/>
      <c r="OGP86" s="8"/>
      <c r="OGQ86" s="8"/>
      <c r="OGR86" s="8"/>
      <c r="OGS86" s="8"/>
      <c r="OGT86" s="8"/>
      <c r="OGU86" s="8"/>
      <c r="OGV86" s="8"/>
      <c r="OGW86" s="8"/>
      <c r="OGX86" s="8"/>
      <c r="OGY86" s="8"/>
      <c r="OGZ86" s="8"/>
      <c r="OHA86" s="8"/>
      <c r="OHB86" s="8"/>
      <c r="OHC86" s="8"/>
      <c r="OHD86" s="8"/>
      <c r="OHE86" s="8"/>
      <c r="OHF86" s="8"/>
      <c r="OHG86" s="8"/>
      <c r="OHH86" s="8"/>
      <c r="OHI86" s="8"/>
      <c r="OHJ86" s="8"/>
      <c r="OHK86" s="8"/>
      <c r="OHL86" s="8"/>
      <c r="OHM86" s="8"/>
      <c r="OHN86" s="8"/>
      <c r="OHO86" s="8"/>
      <c r="OHP86" s="8"/>
      <c r="OHQ86" s="8"/>
      <c r="OHR86" s="8"/>
      <c r="OHS86" s="8"/>
      <c r="OHT86" s="8"/>
      <c r="OHU86" s="8"/>
      <c r="OHV86" s="8"/>
      <c r="OHW86"/>
      <c r="OHX86" s="8"/>
      <c r="OHY86" s="8"/>
      <c r="OHZ86" s="8"/>
      <c r="OIA86" s="8"/>
      <c r="OIB86" s="8"/>
      <c r="OIC86" s="8"/>
      <c r="OID86" s="8"/>
      <c r="OIE86" s="8"/>
      <c r="OIF86" s="8"/>
      <c r="OIG86" s="8"/>
      <c r="OIH86" s="8"/>
      <c r="OII86" s="8"/>
      <c r="OIJ86" s="8"/>
      <c r="OIK86" s="8"/>
      <c r="OIL86" s="8"/>
      <c r="OIM86" s="8"/>
      <c r="OIN86" s="8"/>
      <c r="OIO86" s="8"/>
      <c r="OIP86" s="8"/>
      <c r="OIQ86" s="8"/>
      <c r="OIR86" s="8"/>
      <c r="OIS86" s="8"/>
      <c r="OIT86" s="8"/>
      <c r="OIU86" s="8"/>
      <c r="OIV86" s="8"/>
      <c r="OIW86" s="8"/>
      <c r="OIX86" s="8"/>
      <c r="OIY86" s="8"/>
      <c r="OIZ86" s="8"/>
      <c r="OJA86" s="8"/>
      <c r="OJB86" s="8"/>
      <c r="OJC86" s="8"/>
      <c r="OJD86" s="8"/>
      <c r="OJE86" s="8"/>
      <c r="OJF86" s="8"/>
      <c r="OJG86" s="8"/>
      <c r="OJH86" s="8"/>
      <c r="OJI86" s="8"/>
      <c r="OJJ86" s="8"/>
      <c r="OJK86" s="8"/>
      <c r="OJL86" s="8"/>
      <c r="OJM86" s="8"/>
      <c r="OJN86" s="8"/>
      <c r="OJO86" s="8"/>
      <c r="OJP86" s="8"/>
      <c r="OJQ86" s="8"/>
      <c r="OJR86" s="8"/>
      <c r="OJS86" s="8"/>
      <c r="OJT86" s="8"/>
      <c r="OJU86" s="8"/>
      <c r="OJV86" s="8"/>
      <c r="OJW86" s="8"/>
      <c r="OJX86" s="8"/>
      <c r="OJY86" s="8"/>
      <c r="OJZ86" s="8"/>
      <c r="OKA86" s="8"/>
      <c r="OKB86" s="8"/>
      <c r="OKC86" s="8"/>
      <c r="OKD86" s="8"/>
      <c r="OKE86" s="8"/>
      <c r="OKF86"/>
      <c r="OKG86" s="8"/>
      <c r="OKH86" s="8"/>
      <c r="OKI86" s="8"/>
      <c r="OKJ86" s="8"/>
      <c r="OKK86" s="8"/>
      <c r="OKL86" s="8"/>
      <c r="OKM86" s="8"/>
      <c r="OKN86" s="8"/>
      <c r="OKO86" s="8"/>
      <c r="OKP86" s="8"/>
      <c r="OKQ86" s="8"/>
      <c r="OKR86" s="8"/>
      <c r="OKS86" s="8"/>
      <c r="OKT86" s="8"/>
      <c r="OKU86" s="8"/>
      <c r="OKV86" s="8"/>
      <c r="OKW86" s="8"/>
      <c r="OKX86" s="8"/>
      <c r="OKY86" s="8"/>
      <c r="OKZ86" s="8"/>
      <c r="OLA86" s="8"/>
      <c r="OLB86" s="8"/>
      <c r="OLC86" s="8"/>
      <c r="OLD86" s="8"/>
      <c r="OLE86" s="8"/>
      <c r="OLF86" s="8"/>
      <c r="OLG86" s="8"/>
      <c r="OLH86" s="8"/>
      <c r="OLI86" s="8"/>
      <c r="OLJ86" s="8"/>
      <c r="OLK86" s="8"/>
      <c r="OLL86" s="8"/>
      <c r="OLM86" s="8"/>
      <c r="OLN86" s="8"/>
      <c r="OLO86" s="8"/>
      <c r="OLP86" s="8"/>
      <c r="OLQ86" s="8"/>
      <c r="OLR86" s="8"/>
      <c r="OLS86" s="8"/>
      <c r="OLT86" s="8"/>
      <c r="OLU86" s="8"/>
      <c r="OLV86" s="8"/>
      <c r="OLW86" s="8"/>
      <c r="OLX86" s="8"/>
      <c r="OLY86" s="8"/>
      <c r="OLZ86" s="8"/>
      <c r="OMA86" s="8"/>
      <c r="OMB86" s="8"/>
      <c r="OMC86" s="8"/>
      <c r="OMD86" s="8"/>
      <c r="OME86" s="8"/>
      <c r="OMF86" s="8"/>
      <c r="OMG86" s="8"/>
      <c r="OMH86" s="8"/>
      <c r="OMI86" s="8"/>
      <c r="OMJ86" s="8"/>
      <c r="OMK86" s="8"/>
      <c r="OML86" s="8"/>
      <c r="OMM86" s="8"/>
      <c r="OMN86" s="8"/>
      <c r="OMO86"/>
      <c r="OMP86" s="8"/>
      <c r="OMQ86" s="8"/>
      <c r="OMR86" s="8"/>
      <c r="OMS86" s="8"/>
      <c r="OMT86" s="8"/>
      <c r="OMU86" s="8"/>
      <c r="OMV86" s="8"/>
      <c r="OMW86" s="8"/>
      <c r="OMX86" s="8"/>
      <c r="OMY86" s="8"/>
      <c r="OMZ86" s="8"/>
      <c r="ONA86" s="8"/>
      <c r="ONB86" s="8"/>
      <c r="ONC86" s="8"/>
      <c r="OND86" s="8"/>
      <c r="ONE86" s="8"/>
      <c r="ONF86" s="8"/>
      <c r="ONG86" s="8"/>
      <c r="ONH86" s="8"/>
      <c r="ONI86" s="8"/>
      <c r="ONJ86" s="8"/>
      <c r="ONK86" s="8"/>
      <c r="ONL86" s="8"/>
      <c r="ONM86" s="8"/>
      <c r="ONN86" s="8"/>
      <c r="ONO86" s="8"/>
      <c r="ONP86" s="8"/>
      <c r="ONQ86" s="8"/>
      <c r="ONR86" s="8"/>
      <c r="ONS86" s="8"/>
      <c r="ONT86" s="8"/>
      <c r="ONU86" s="8"/>
      <c r="ONV86" s="8"/>
      <c r="ONW86" s="8"/>
      <c r="ONX86" s="8"/>
      <c r="ONY86" s="8"/>
      <c r="ONZ86" s="8"/>
      <c r="OOA86" s="8"/>
      <c r="OOB86" s="8"/>
      <c r="OOC86" s="8"/>
      <c r="OOD86" s="8"/>
      <c r="OOE86" s="8"/>
      <c r="OOF86" s="8"/>
      <c r="OOG86" s="8"/>
      <c r="OOH86" s="8"/>
      <c r="OOI86" s="8"/>
      <c r="OOJ86" s="8"/>
      <c r="OOK86" s="8"/>
      <c r="OOL86" s="8"/>
      <c r="OOM86" s="8"/>
      <c r="OON86" s="8"/>
      <c r="OOO86" s="8"/>
      <c r="OOP86" s="8"/>
      <c r="OOQ86" s="8"/>
      <c r="OOR86" s="8"/>
      <c r="OOS86" s="8"/>
      <c r="OOT86" s="8"/>
      <c r="OOU86" s="8"/>
      <c r="OOV86" s="8"/>
      <c r="OOW86" s="8"/>
      <c r="OOX86"/>
      <c r="OOY86" s="8"/>
      <c r="OOZ86" s="8"/>
      <c r="OPA86" s="8"/>
      <c r="OPB86" s="8"/>
      <c r="OPC86" s="8"/>
      <c r="OPD86" s="8"/>
      <c r="OPE86" s="8"/>
      <c r="OPF86" s="8"/>
      <c r="OPG86" s="8"/>
      <c r="OPH86" s="8"/>
      <c r="OPI86" s="8"/>
      <c r="OPJ86" s="8"/>
      <c r="OPK86" s="8"/>
      <c r="OPL86" s="8"/>
      <c r="OPM86" s="8"/>
      <c r="OPN86" s="8"/>
      <c r="OPO86" s="8"/>
      <c r="OPP86" s="8"/>
      <c r="OPQ86" s="8"/>
      <c r="OPR86" s="8"/>
      <c r="OPS86" s="8"/>
      <c r="OPT86" s="8"/>
      <c r="OPU86" s="8"/>
      <c r="OPV86" s="8"/>
      <c r="OPW86" s="8"/>
      <c r="OPX86" s="8"/>
      <c r="OPY86" s="8"/>
      <c r="OPZ86" s="8"/>
      <c r="OQA86" s="8"/>
      <c r="OQB86" s="8"/>
      <c r="OQC86" s="8"/>
      <c r="OQD86" s="8"/>
      <c r="OQE86" s="8"/>
      <c r="OQF86" s="8"/>
      <c r="OQG86" s="8"/>
      <c r="OQH86" s="8"/>
      <c r="OQI86" s="8"/>
      <c r="OQJ86" s="8"/>
      <c r="OQK86" s="8"/>
      <c r="OQL86" s="8"/>
      <c r="OQM86" s="8"/>
      <c r="OQN86" s="8"/>
      <c r="OQO86" s="8"/>
      <c r="OQP86" s="8"/>
      <c r="OQQ86" s="8"/>
      <c r="OQR86" s="8"/>
      <c r="OQS86" s="8"/>
      <c r="OQT86" s="8"/>
      <c r="OQU86" s="8"/>
      <c r="OQV86" s="8"/>
      <c r="OQW86" s="8"/>
      <c r="OQX86" s="8"/>
      <c r="OQY86" s="8"/>
      <c r="OQZ86" s="8"/>
      <c r="ORA86" s="8"/>
      <c r="ORB86" s="8"/>
      <c r="ORC86" s="8"/>
      <c r="ORD86" s="8"/>
      <c r="ORE86" s="8"/>
      <c r="ORF86" s="8"/>
      <c r="ORG86"/>
      <c r="ORH86" s="8"/>
      <c r="ORI86" s="8"/>
      <c r="ORJ86" s="8"/>
      <c r="ORK86" s="8"/>
      <c r="ORL86" s="8"/>
      <c r="ORM86" s="8"/>
      <c r="ORN86" s="8"/>
      <c r="ORO86" s="8"/>
      <c r="ORP86" s="8"/>
      <c r="ORQ86" s="8"/>
      <c r="ORR86" s="8"/>
      <c r="ORS86" s="8"/>
      <c r="ORT86" s="8"/>
      <c r="ORU86" s="8"/>
      <c r="ORV86" s="8"/>
      <c r="ORW86" s="8"/>
      <c r="ORX86" s="8"/>
      <c r="ORY86" s="8"/>
      <c r="ORZ86" s="8"/>
      <c r="OSA86" s="8"/>
      <c r="OSB86" s="8"/>
      <c r="OSC86" s="8"/>
      <c r="OSD86" s="8"/>
      <c r="OSE86" s="8"/>
      <c r="OSF86" s="8"/>
      <c r="OSG86" s="8"/>
      <c r="OSH86" s="8"/>
      <c r="OSI86" s="8"/>
      <c r="OSJ86" s="8"/>
      <c r="OSK86" s="8"/>
      <c r="OSL86" s="8"/>
      <c r="OSM86" s="8"/>
      <c r="OSN86" s="8"/>
      <c r="OSO86" s="8"/>
      <c r="OSP86" s="8"/>
      <c r="OSQ86" s="8"/>
      <c r="OSR86" s="8"/>
      <c r="OSS86" s="8"/>
      <c r="OST86" s="8"/>
      <c r="OSU86" s="8"/>
      <c r="OSV86" s="8"/>
      <c r="OSW86" s="8"/>
      <c r="OSX86" s="8"/>
      <c r="OSY86" s="8"/>
      <c r="OSZ86" s="8"/>
      <c r="OTA86" s="8"/>
      <c r="OTB86" s="8"/>
      <c r="OTC86" s="8"/>
      <c r="OTD86" s="8"/>
      <c r="OTE86" s="8"/>
      <c r="OTF86" s="8"/>
      <c r="OTG86" s="8"/>
      <c r="OTH86" s="8"/>
      <c r="OTI86" s="8"/>
      <c r="OTJ86" s="8"/>
      <c r="OTK86" s="8"/>
      <c r="OTL86" s="8"/>
      <c r="OTM86" s="8"/>
      <c r="OTN86" s="8"/>
      <c r="OTO86" s="8"/>
      <c r="OTP86"/>
      <c r="OTQ86" s="8"/>
      <c r="OTR86" s="8"/>
      <c r="OTS86" s="8"/>
      <c r="OTT86" s="8"/>
      <c r="OTU86" s="8"/>
      <c r="OTV86" s="8"/>
      <c r="OTW86" s="8"/>
      <c r="OTX86" s="8"/>
      <c r="OTY86" s="8"/>
      <c r="OTZ86" s="8"/>
      <c r="OUA86" s="8"/>
      <c r="OUB86" s="8"/>
      <c r="OUC86" s="8"/>
      <c r="OUD86" s="8"/>
      <c r="OUE86" s="8"/>
      <c r="OUF86" s="8"/>
      <c r="OUG86" s="8"/>
      <c r="OUH86" s="8"/>
      <c r="OUI86" s="8"/>
      <c r="OUJ86" s="8"/>
      <c r="OUK86" s="8"/>
      <c r="OUL86" s="8"/>
      <c r="OUM86" s="8"/>
      <c r="OUN86" s="8"/>
      <c r="OUO86" s="8"/>
      <c r="OUP86" s="8"/>
      <c r="OUQ86" s="8"/>
      <c r="OUR86" s="8"/>
      <c r="OUS86" s="8"/>
      <c r="OUT86" s="8"/>
      <c r="OUU86" s="8"/>
      <c r="OUV86" s="8"/>
      <c r="OUW86" s="8"/>
      <c r="OUX86" s="8"/>
      <c r="OUY86" s="8"/>
      <c r="OUZ86" s="8"/>
      <c r="OVA86" s="8"/>
      <c r="OVB86" s="8"/>
      <c r="OVC86" s="8"/>
      <c r="OVD86" s="8"/>
      <c r="OVE86" s="8"/>
      <c r="OVF86" s="8"/>
      <c r="OVG86" s="8"/>
      <c r="OVH86" s="8"/>
      <c r="OVI86" s="8"/>
      <c r="OVJ86" s="8"/>
      <c r="OVK86" s="8"/>
      <c r="OVL86" s="8"/>
      <c r="OVM86" s="8"/>
      <c r="OVN86" s="8"/>
      <c r="OVO86" s="8"/>
      <c r="OVP86" s="8"/>
      <c r="OVQ86" s="8"/>
      <c r="OVR86" s="8"/>
      <c r="OVS86" s="8"/>
      <c r="OVT86" s="8"/>
      <c r="OVU86" s="8"/>
      <c r="OVV86" s="8"/>
      <c r="OVW86" s="8"/>
      <c r="OVX86" s="8"/>
      <c r="OVY86"/>
      <c r="OVZ86" s="8"/>
      <c r="OWA86" s="8"/>
      <c r="OWB86" s="8"/>
      <c r="OWC86" s="8"/>
      <c r="OWD86" s="8"/>
      <c r="OWE86" s="8"/>
      <c r="OWF86" s="8"/>
      <c r="OWG86" s="8"/>
      <c r="OWH86" s="8"/>
      <c r="OWI86" s="8"/>
      <c r="OWJ86" s="8"/>
      <c r="OWK86" s="8"/>
      <c r="OWL86" s="8"/>
      <c r="OWM86" s="8"/>
      <c r="OWN86" s="8"/>
      <c r="OWO86" s="8"/>
      <c r="OWP86" s="8"/>
      <c r="OWQ86" s="8"/>
      <c r="OWR86" s="8"/>
      <c r="OWS86" s="8"/>
      <c r="OWT86" s="8"/>
      <c r="OWU86" s="8"/>
      <c r="OWV86" s="8"/>
      <c r="OWW86" s="8"/>
      <c r="OWX86" s="8"/>
      <c r="OWY86" s="8"/>
      <c r="OWZ86" s="8"/>
      <c r="OXA86" s="8"/>
      <c r="OXB86" s="8"/>
      <c r="OXC86" s="8"/>
      <c r="OXD86" s="8"/>
      <c r="OXE86" s="8"/>
      <c r="OXF86" s="8"/>
      <c r="OXG86" s="8"/>
      <c r="OXH86" s="8"/>
      <c r="OXI86" s="8"/>
      <c r="OXJ86" s="8"/>
      <c r="OXK86" s="8"/>
      <c r="OXL86" s="8"/>
      <c r="OXM86" s="8"/>
      <c r="OXN86" s="8"/>
      <c r="OXO86" s="8"/>
      <c r="OXP86" s="8"/>
      <c r="OXQ86" s="8"/>
      <c r="OXR86" s="8"/>
      <c r="OXS86" s="8"/>
      <c r="OXT86" s="8"/>
      <c r="OXU86" s="8"/>
      <c r="OXV86" s="8"/>
      <c r="OXW86" s="8"/>
      <c r="OXX86" s="8"/>
      <c r="OXY86" s="8"/>
      <c r="OXZ86" s="8"/>
      <c r="OYA86" s="8"/>
      <c r="OYB86" s="8"/>
      <c r="OYC86" s="8"/>
      <c r="OYD86" s="8"/>
      <c r="OYE86" s="8"/>
      <c r="OYF86" s="8"/>
      <c r="OYG86" s="8"/>
      <c r="OYH86"/>
      <c r="OYI86" s="8"/>
      <c r="OYJ86" s="8"/>
      <c r="OYK86" s="8"/>
      <c r="OYL86" s="8"/>
      <c r="OYM86" s="8"/>
      <c r="OYN86" s="8"/>
      <c r="OYO86" s="8"/>
      <c r="OYP86" s="8"/>
      <c r="OYQ86" s="8"/>
      <c r="OYR86" s="8"/>
      <c r="OYS86" s="8"/>
      <c r="OYT86" s="8"/>
      <c r="OYU86" s="8"/>
      <c r="OYV86" s="8"/>
      <c r="OYW86" s="8"/>
      <c r="OYX86" s="8"/>
      <c r="OYY86" s="8"/>
      <c r="OYZ86" s="8"/>
      <c r="OZA86" s="8"/>
      <c r="OZB86" s="8"/>
      <c r="OZC86" s="8"/>
      <c r="OZD86" s="8"/>
      <c r="OZE86" s="8"/>
      <c r="OZF86" s="8"/>
      <c r="OZG86" s="8"/>
      <c r="OZH86" s="8"/>
      <c r="OZI86" s="8"/>
      <c r="OZJ86" s="8"/>
      <c r="OZK86" s="8"/>
      <c r="OZL86" s="8"/>
      <c r="OZM86" s="8"/>
      <c r="OZN86" s="8"/>
      <c r="OZO86" s="8"/>
      <c r="OZP86" s="8"/>
      <c r="OZQ86" s="8"/>
      <c r="OZR86" s="8"/>
      <c r="OZS86" s="8"/>
      <c r="OZT86" s="8"/>
      <c r="OZU86" s="8"/>
      <c r="OZV86" s="8"/>
      <c r="OZW86" s="8"/>
      <c r="OZX86" s="8"/>
      <c r="OZY86" s="8"/>
      <c r="OZZ86" s="8"/>
      <c r="PAA86" s="8"/>
      <c r="PAB86" s="8"/>
      <c r="PAC86" s="8"/>
      <c r="PAD86" s="8"/>
      <c r="PAE86" s="8"/>
      <c r="PAF86" s="8"/>
      <c r="PAG86" s="8"/>
      <c r="PAH86" s="8"/>
      <c r="PAI86" s="8"/>
      <c r="PAJ86" s="8"/>
      <c r="PAK86" s="8"/>
      <c r="PAL86" s="8"/>
      <c r="PAM86" s="8"/>
      <c r="PAN86" s="8"/>
      <c r="PAO86" s="8"/>
      <c r="PAP86" s="8"/>
      <c r="PAQ86"/>
      <c r="PAR86" s="8"/>
      <c r="PAS86" s="8"/>
      <c r="PAT86" s="8"/>
      <c r="PAU86" s="8"/>
      <c r="PAV86" s="8"/>
      <c r="PAW86" s="8"/>
      <c r="PAX86" s="8"/>
      <c r="PAY86" s="8"/>
      <c r="PAZ86" s="8"/>
      <c r="PBA86" s="8"/>
      <c r="PBB86" s="8"/>
      <c r="PBC86" s="8"/>
      <c r="PBD86" s="8"/>
      <c r="PBE86" s="8"/>
      <c r="PBF86" s="8"/>
      <c r="PBG86" s="8"/>
      <c r="PBH86" s="8"/>
      <c r="PBI86" s="8"/>
      <c r="PBJ86" s="8"/>
      <c r="PBK86" s="8"/>
      <c r="PBL86" s="8"/>
      <c r="PBM86" s="8"/>
      <c r="PBN86" s="8"/>
      <c r="PBO86" s="8"/>
      <c r="PBP86" s="8"/>
      <c r="PBQ86" s="8"/>
      <c r="PBR86" s="8"/>
      <c r="PBS86" s="8"/>
      <c r="PBT86" s="8"/>
      <c r="PBU86" s="8"/>
      <c r="PBV86" s="8"/>
      <c r="PBW86" s="8"/>
      <c r="PBX86" s="8"/>
      <c r="PBY86" s="8"/>
      <c r="PBZ86" s="8"/>
      <c r="PCA86" s="8"/>
      <c r="PCB86" s="8"/>
      <c r="PCC86" s="8"/>
      <c r="PCD86" s="8"/>
      <c r="PCE86" s="8"/>
      <c r="PCF86" s="8"/>
      <c r="PCG86" s="8"/>
      <c r="PCH86" s="8"/>
      <c r="PCI86" s="8"/>
      <c r="PCJ86" s="8"/>
      <c r="PCK86" s="8"/>
      <c r="PCL86" s="8"/>
      <c r="PCM86" s="8"/>
      <c r="PCN86" s="8"/>
      <c r="PCO86" s="8"/>
      <c r="PCP86" s="8"/>
      <c r="PCQ86" s="8"/>
      <c r="PCR86" s="8"/>
      <c r="PCS86" s="8"/>
      <c r="PCT86" s="8"/>
      <c r="PCU86" s="8"/>
      <c r="PCV86" s="8"/>
      <c r="PCW86" s="8"/>
      <c r="PCX86" s="8"/>
      <c r="PCY86" s="8"/>
      <c r="PCZ86"/>
      <c r="PDA86" s="8"/>
      <c r="PDB86" s="8"/>
      <c r="PDC86" s="8"/>
      <c r="PDD86" s="8"/>
      <c r="PDE86" s="8"/>
      <c r="PDF86" s="8"/>
      <c r="PDG86" s="8"/>
      <c r="PDH86" s="8"/>
      <c r="PDI86" s="8"/>
      <c r="PDJ86" s="8"/>
      <c r="PDK86" s="8"/>
      <c r="PDL86" s="8"/>
      <c r="PDM86" s="8"/>
      <c r="PDN86" s="8"/>
      <c r="PDO86" s="8"/>
      <c r="PDP86" s="8"/>
      <c r="PDQ86" s="8"/>
      <c r="PDR86" s="8"/>
      <c r="PDS86" s="8"/>
      <c r="PDT86" s="8"/>
      <c r="PDU86" s="8"/>
      <c r="PDV86" s="8"/>
      <c r="PDW86" s="8"/>
      <c r="PDX86" s="8"/>
      <c r="PDY86" s="8"/>
      <c r="PDZ86" s="8"/>
      <c r="PEA86" s="8"/>
      <c r="PEB86" s="8"/>
      <c r="PEC86" s="8"/>
      <c r="PED86" s="8"/>
      <c r="PEE86" s="8"/>
      <c r="PEF86" s="8"/>
      <c r="PEG86" s="8"/>
      <c r="PEH86" s="8"/>
      <c r="PEI86" s="8"/>
      <c r="PEJ86" s="8"/>
      <c r="PEK86" s="8"/>
      <c r="PEL86" s="8"/>
      <c r="PEM86" s="8"/>
      <c r="PEN86" s="8"/>
      <c r="PEO86" s="8"/>
      <c r="PEP86" s="8"/>
      <c r="PEQ86" s="8"/>
      <c r="PER86" s="8"/>
      <c r="PES86" s="8"/>
      <c r="PET86" s="8"/>
      <c r="PEU86" s="8"/>
      <c r="PEV86" s="8"/>
      <c r="PEW86" s="8"/>
      <c r="PEX86" s="8"/>
      <c r="PEY86" s="8"/>
      <c r="PEZ86" s="8"/>
      <c r="PFA86" s="8"/>
      <c r="PFB86" s="8"/>
      <c r="PFC86" s="8"/>
      <c r="PFD86" s="8"/>
      <c r="PFE86" s="8"/>
      <c r="PFF86" s="8"/>
      <c r="PFG86" s="8"/>
      <c r="PFH86" s="8"/>
      <c r="PFI86"/>
      <c r="PFJ86" s="8"/>
      <c r="PFK86" s="8"/>
      <c r="PFL86" s="8"/>
      <c r="PFM86" s="8"/>
      <c r="PFN86" s="8"/>
      <c r="PFO86" s="8"/>
      <c r="PFP86" s="8"/>
      <c r="PFQ86" s="8"/>
      <c r="PFR86" s="8"/>
      <c r="PFS86" s="8"/>
      <c r="PFT86" s="8"/>
      <c r="PFU86" s="8"/>
      <c r="PFV86" s="8"/>
      <c r="PFW86" s="8"/>
      <c r="PFX86" s="8"/>
      <c r="PFY86" s="8"/>
      <c r="PFZ86" s="8"/>
      <c r="PGA86" s="8"/>
      <c r="PGB86" s="8"/>
      <c r="PGC86" s="8"/>
      <c r="PGD86" s="8"/>
      <c r="PGE86" s="8"/>
      <c r="PGF86" s="8"/>
      <c r="PGG86" s="8"/>
      <c r="PGH86" s="8"/>
      <c r="PGI86" s="8"/>
      <c r="PGJ86" s="8"/>
      <c r="PGK86" s="8"/>
      <c r="PGL86" s="8"/>
      <c r="PGM86" s="8"/>
      <c r="PGN86" s="8"/>
      <c r="PGO86" s="8"/>
      <c r="PGP86" s="8"/>
      <c r="PGQ86" s="8"/>
      <c r="PGR86" s="8"/>
      <c r="PGS86" s="8"/>
      <c r="PGT86" s="8"/>
      <c r="PGU86" s="8"/>
      <c r="PGV86" s="8"/>
      <c r="PGW86" s="8"/>
      <c r="PGX86" s="8"/>
      <c r="PGY86" s="8"/>
      <c r="PGZ86" s="8"/>
      <c r="PHA86" s="8"/>
      <c r="PHB86" s="8"/>
      <c r="PHC86" s="8"/>
      <c r="PHD86" s="8"/>
      <c r="PHE86" s="8"/>
      <c r="PHF86" s="8"/>
      <c r="PHG86" s="8"/>
      <c r="PHH86" s="8"/>
      <c r="PHI86" s="8"/>
      <c r="PHJ86" s="8"/>
      <c r="PHK86" s="8"/>
      <c r="PHL86" s="8"/>
      <c r="PHM86" s="8"/>
      <c r="PHN86" s="8"/>
      <c r="PHO86" s="8"/>
      <c r="PHP86" s="8"/>
      <c r="PHQ86" s="8"/>
      <c r="PHR86"/>
      <c r="PHS86" s="8"/>
      <c r="PHT86" s="8"/>
      <c r="PHU86" s="8"/>
      <c r="PHV86" s="8"/>
      <c r="PHW86" s="8"/>
      <c r="PHX86" s="8"/>
      <c r="PHY86" s="8"/>
      <c r="PHZ86" s="8"/>
      <c r="PIA86" s="8"/>
      <c r="PIB86" s="8"/>
      <c r="PIC86" s="8"/>
      <c r="PID86" s="8"/>
      <c r="PIE86" s="8"/>
      <c r="PIF86" s="8"/>
      <c r="PIG86" s="8"/>
      <c r="PIH86" s="8"/>
      <c r="PII86" s="8"/>
      <c r="PIJ86" s="8"/>
      <c r="PIK86" s="8"/>
      <c r="PIL86" s="8"/>
      <c r="PIM86" s="8"/>
      <c r="PIN86" s="8"/>
      <c r="PIO86" s="8"/>
      <c r="PIP86" s="8"/>
      <c r="PIQ86" s="8"/>
      <c r="PIR86" s="8"/>
      <c r="PIS86" s="8"/>
      <c r="PIT86" s="8"/>
      <c r="PIU86" s="8"/>
      <c r="PIV86" s="8"/>
      <c r="PIW86" s="8"/>
      <c r="PIX86" s="8"/>
      <c r="PIY86" s="8"/>
      <c r="PIZ86" s="8"/>
      <c r="PJA86" s="8"/>
      <c r="PJB86" s="8"/>
      <c r="PJC86" s="8"/>
      <c r="PJD86" s="8"/>
      <c r="PJE86" s="8"/>
      <c r="PJF86" s="8"/>
      <c r="PJG86" s="8"/>
      <c r="PJH86" s="8"/>
      <c r="PJI86" s="8"/>
      <c r="PJJ86" s="8"/>
      <c r="PJK86" s="8"/>
      <c r="PJL86" s="8"/>
      <c r="PJM86" s="8"/>
      <c r="PJN86" s="8"/>
      <c r="PJO86" s="8"/>
      <c r="PJP86" s="8"/>
      <c r="PJQ86" s="8"/>
      <c r="PJR86" s="8"/>
      <c r="PJS86" s="8"/>
      <c r="PJT86" s="8"/>
      <c r="PJU86" s="8"/>
      <c r="PJV86" s="8"/>
      <c r="PJW86" s="8"/>
      <c r="PJX86" s="8"/>
      <c r="PJY86" s="8"/>
      <c r="PJZ86" s="8"/>
      <c r="PKA86"/>
      <c r="PKB86" s="8"/>
      <c r="PKC86" s="8"/>
      <c r="PKD86" s="8"/>
      <c r="PKE86" s="8"/>
      <c r="PKF86" s="8"/>
      <c r="PKG86" s="8"/>
      <c r="PKH86" s="8"/>
      <c r="PKI86" s="8"/>
      <c r="PKJ86" s="8"/>
      <c r="PKK86" s="8"/>
      <c r="PKL86" s="8"/>
      <c r="PKM86" s="8"/>
      <c r="PKN86" s="8"/>
      <c r="PKO86" s="8"/>
      <c r="PKP86" s="8"/>
      <c r="PKQ86" s="8"/>
      <c r="PKR86" s="8"/>
      <c r="PKS86" s="8"/>
      <c r="PKT86" s="8"/>
      <c r="PKU86" s="8"/>
      <c r="PKV86" s="8"/>
      <c r="PKW86" s="8"/>
      <c r="PKX86" s="8"/>
      <c r="PKY86" s="8"/>
      <c r="PKZ86" s="8"/>
      <c r="PLA86" s="8"/>
      <c r="PLB86" s="8"/>
      <c r="PLC86" s="8"/>
      <c r="PLD86" s="8"/>
      <c r="PLE86" s="8"/>
      <c r="PLF86" s="8"/>
      <c r="PLG86" s="8"/>
      <c r="PLH86" s="8"/>
      <c r="PLI86" s="8"/>
      <c r="PLJ86" s="8"/>
      <c r="PLK86" s="8"/>
      <c r="PLL86" s="8"/>
      <c r="PLM86" s="8"/>
      <c r="PLN86" s="8"/>
      <c r="PLO86" s="8"/>
      <c r="PLP86" s="8"/>
      <c r="PLQ86" s="8"/>
      <c r="PLR86" s="8"/>
      <c r="PLS86" s="8"/>
      <c r="PLT86" s="8"/>
      <c r="PLU86" s="8"/>
      <c r="PLV86" s="8"/>
      <c r="PLW86" s="8"/>
      <c r="PLX86" s="8"/>
      <c r="PLY86" s="8"/>
      <c r="PLZ86" s="8"/>
      <c r="PMA86" s="8"/>
      <c r="PMB86" s="8"/>
      <c r="PMC86" s="8"/>
      <c r="PMD86" s="8"/>
      <c r="PME86" s="8"/>
      <c r="PMF86" s="8"/>
      <c r="PMG86" s="8"/>
      <c r="PMH86" s="8"/>
      <c r="PMI86" s="8"/>
      <c r="PMJ86"/>
      <c r="PMK86" s="8"/>
      <c r="PML86" s="8"/>
      <c r="PMM86" s="8"/>
      <c r="PMN86" s="8"/>
      <c r="PMO86" s="8"/>
      <c r="PMP86" s="8"/>
      <c r="PMQ86" s="8"/>
      <c r="PMR86" s="8"/>
      <c r="PMS86" s="8"/>
      <c r="PMT86" s="8"/>
      <c r="PMU86" s="8"/>
      <c r="PMV86" s="8"/>
      <c r="PMW86" s="8"/>
      <c r="PMX86" s="8"/>
      <c r="PMY86" s="8"/>
      <c r="PMZ86" s="8"/>
      <c r="PNA86" s="8"/>
      <c r="PNB86" s="8"/>
      <c r="PNC86" s="8"/>
      <c r="PND86" s="8"/>
      <c r="PNE86" s="8"/>
      <c r="PNF86" s="8"/>
      <c r="PNG86" s="8"/>
      <c r="PNH86" s="8"/>
      <c r="PNI86" s="8"/>
      <c r="PNJ86" s="8"/>
      <c r="PNK86" s="8"/>
      <c r="PNL86" s="8"/>
      <c r="PNM86" s="8"/>
      <c r="PNN86" s="8"/>
      <c r="PNO86" s="8"/>
      <c r="PNP86" s="8"/>
      <c r="PNQ86" s="8"/>
      <c r="PNR86" s="8"/>
      <c r="PNS86" s="8"/>
      <c r="PNT86" s="8"/>
      <c r="PNU86" s="8"/>
      <c r="PNV86" s="8"/>
      <c r="PNW86" s="8"/>
      <c r="PNX86" s="8"/>
      <c r="PNY86" s="8"/>
      <c r="PNZ86" s="8"/>
      <c r="POA86" s="8"/>
      <c r="POB86" s="8"/>
      <c r="POC86" s="8"/>
      <c r="POD86" s="8"/>
      <c r="POE86" s="8"/>
      <c r="POF86" s="8"/>
      <c r="POG86" s="8"/>
      <c r="POH86" s="8"/>
      <c r="POI86" s="8"/>
      <c r="POJ86" s="8"/>
      <c r="POK86" s="8"/>
      <c r="POL86" s="8"/>
      <c r="POM86" s="8"/>
      <c r="PON86" s="8"/>
      <c r="POO86" s="8"/>
      <c r="POP86" s="8"/>
      <c r="POQ86" s="8"/>
      <c r="POR86" s="8"/>
      <c r="POS86"/>
      <c r="POT86" s="8"/>
      <c r="POU86" s="8"/>
      <c r="POV86" s="8"/>
      <c r="POW86" s="8"/>
      <c r="POX86" s="8"/>
      <c r="POY86" s="8"/>
      <c r="POZ86" s="8"/>
      <c r="PPA86" s="8"/>
      <c r="PPB86" s="8"/>
      <c r="PPC86" s="8"/>
      <c r="PPD86" s="8"/>
      <c r="PPE86" s="8"/>
      <c r="PPF86" s="8"/>
      <c r="PPG86" s="8"/>
      <c r="PPH86" s="8"/>
      <c r="PPI86" s="8"/>
      <c r="PPJ86" s="8"/>
      <c r="PPK86" s="8"/>
      <c r="PPL86" s="8"/>
      <c r="PPM86" s="8"/>
      <c r="PPN86" s="8"/>
      <c r="PPO86" s="8"/>
      <c r="PPP86" s="8"/>
      <c r="PPQ86" s="8"/>
      <c r="PPR86" s="8"/>
      <c r="PPS86" s="8"/>
      <c r="PPT86" s="8"/>
      <c r="PPU86" s="8"/>
      <c r="PPV86" s="8"/>
      <c r="PPW86" s="8"/>
      <c r="PPX86" s="8"/>
      <c r="PPY86" s="8"/>
      <c r="PPZ86" s="8"/>
      <c r="PQA86" s="8"/>
      <c r="PQB86" s="8"/>
      <c r="PQC86" s="8"/>
      <c r="PQD86" s="8"/>
      <c r="PQE86" s="8"/>
      <c r="PQF86" s="8"/>
      <c r="PQG86" s="8"/>
      <c r="PQH86" s="8"/>
      <c r="PQI86" s="8"/>
      <c r="PQJ86" s="8"/>
      <c r="PQK86" s="8"/>
      <c r="PQL86" s="8"/>
      <c r="PQM86" s="8"/>
      <c r="PQN86" s="8"/>
      <c r="PQO86" s="8"/>
      <c r="PQP86" s="8"/>
      <c r="PQQ86" s="8"/>
      <c r="PQR86" s="8"/>
      <c r="PQS86" s="8"/>
      <c r="PQT86" s="8"/>
      <c r="PQU86" s="8"/>
      <c r="PQV86" s="8"/>
      <c r="PQW86" s="8"/>
      <c r="PQX86" s="8"/>
      <c r="PQY86" s="8"/>
      <c r="PQZ86" s="8"/>
      <c r="PRA86" s="8"/>
      <c r="PRB86"/>
      <c r="PRC86" s="8"/>
      <c r="PRD86" s="8"/>
      <c r="PRE86" s="8"/>
      <c r="PRF86" s="8"/>
      <c r="PRG86" s="8"/>
      <c r="PRH86" s="8"/>
      <c r="PRI86" s="8"/>
      <c r="PRJ86" s="8"/>
      <c r="PRK86" s="8"/>
      <c r="PRL86" s="8"/>
      <c r="PRM86" s="8"/>
      <c r="PRN86" s="8"/>
      <c r="PRO86" s="8"/>
      <c r="PRP86" s="8"/>
      <c r="PRQ86" s="8"/>
      <c r="PRR86" s="8"/>
      <c r="PRS86" s="8"/>
      <c r="PRT86" s="8"/>
      <c r="PRU86" s="8"/>
      <c r="PRV86" s="8"/>
      <c r="PRW86" s="8"/>
      <c r="PRX86" s="8"/>
      <c r="PRY86" s="8"/>
      <c r="PRZ86" s="8"/>
      <c r="PSA86" s="8"/>
      <c r="PSB86" s="8"/>
      <c r="PSC86" s="8"/>
      <c r="PSD86" s="8"/>
      <c r="PSE86" s="8"/>
      <c r="PSF86" s="8"/>
      <c r="PSG86" s="8"/>
      <c r="PSH86" s="8"/>
      <c r="PSI86" s="8"/>
      <c r="PSJ86" s="8"/>
      <c r="PSK86" s="8"/>
      <c r="PSL86" s="8"/>
      <c r="PSM86" s="8"/>
      <c r="PSN86" s="8"/>
      <c r="PSO86" s="8"/>
      <c r="PSP86" s="8"/>
      <c r="PSQ86" s="8"/>
      <c r="PSR86" s="8"/>
      <c r="PSS86" s="8"/>
      <c r="PST86" s="8"/>
      <c r="PSU86" s="8"/>
      <c r="PSV86" s="8"/>
      <c r="PSW86" s="8"/>
      <c r="PSX86" s="8"/>
      <c r="PSY86" s="8"/>
      <c r="PSZ86" s="8"/>
      <c r="PTA86" s="8"/>
      <c r="PTB86" s="8"/>
      <c r="PTC86" s="8"/>
      <c r="PTD86" s="8"/>
      <c r="PTE86" s="8"/>
      <c r="PTF86" s="8"/>
      <c r="PTG86" s="8"/>
      <c r="PTH86" s="8"/>
      <c r="PTI86" s="8"/>
      <c r="PTJ86" s="8"/>
      <c r="PTK86"/>
      <c r="PTL86" s="8"/>
      <c r="PTM86" s="8"/>
      <c r="PTN86" s="8"/>
      <c r="PTO86" s="8"/>
      <c r="PTP86" s="8"/>
      <c r="PTQ86" s="8"/>
      <c r="PTR86" s="8"/>
      <c r="PTS86" s="8"/>
      <c r="PTT86" s="8"/>
      <c r="PTU86" s="8"/>
      <c r="PTV86" s="8"/>
      <c r="PTW86" s="8"/>
      <c r="PTX86" s="8"/>
      <c r="PTY86" s="8"/>
      <c r="PTZ86" s="8"/>
      <c r="PUA86" s="8"/>
      <c r="PUB86" s="8"/>
      <c r="PUC86" s="8"/>
      <c r="PUD86" s="8"/>
      <c r="PUE86" s="8"/>
      <c r="PUF86" s="8"/>
      <c r="PUG86" s="8"/>
      <c r="PUH86" s="8"/>
      <c r="PUI86" s="8"/>
      <c r="PUJ86" s="8"/>
      <c r="PUK86" s="8"/>
      <c r="PUL86" s="8"/>
      <c r="PUM86" s="8"/>
      <c r="PUN86" s="8"/>
      <c r="PUO86" s="8"/>
      <c r="PUP86" s="8"/>
      <c r="PUQ86" s="8"/>
      <c r="PUR86" s="8"/>
      <c r="PUS86" s="8"/>
      <c r="PUT86" s="8"/>
      <c r="PUU86" s="8"/>
      <c r="PUV86" s="8"/>
      <c r="PUW86" s="8"/>
      <c r="PUX86" s="8"/>
      <c r="PUY86" s="8"/>
      <c r="PUZ86" s="8"/>
      <c r="PVA86" s="8"/>
      <c r="PVB86" s="8"/>
      <c r="PVC86" s="8"/>
      <c r="PVD86" s="8"/>
      <c r="PVE86" s="8"/>
      <c r="PVF86" s="8"/>
      <c r="PVG86" s="8"/>
      <c r="PVH86" s="8"/>
      <c r="PVI86" s="8"/>
      <c r="PVJ86" s="8"/>
      <c r="PVK86" s="8"/>
      <c r="PVL86" s="8"/>
      <c r="PVM86" s="8"/>
      <c r="PVN86" s="8"/>
      <c r="PVO86" s="8"/>
      <c r="PVP86" s="8"/>
      <c r="PVQ86" s="8"/>
      <c r="PVR86" s="8"/>
      <c r="PVS86" s="8"/>
      <c r="PVT86"/>
      <c r="PVU86" s="8"/>
      <c r="PVV86" s="8"/>
      <c r="PVW86" s="8"/>
      <c r="PVX86" s="8"/>
      <c r="PVY86" s="8"/>
      <c r="PVZ86" s="8"/>
      <c r="PWA86" s="8"/>
      <c r="PWB86" s="8"/>
      <c r="PWC86" s="8"/>
      <c r="PWD86" s="8"/>
      <c r="PWE86" s="8"/>
      <c r="PWF86" s="8"/>
      <c r="PWG86" s="8"/>
      <c r="PWH86" s="8"/>
      <c r="PWI86" s="8"/>
      <c r="PWJ86" s="8"/>
      <c r="PWK86" s="8"/>
      <c r="PWL86" s="8"/>
      <c r="PWM86" s="8"/>
      <c r="PWN86" s="8"/>
      <c r="PWO86" s="8"/>
      <c r="PWP86" s="8"/>
      <c r="PWQ86" s="8"/>
      <c r="PWR86" s="8"/>
      <c r="PWS86" s="8"/>
      <c r="PWT86" s="8"/>
      <c r="PWU86" s="8"/>
      <c r="PWV86" s="8"/>
      <c r="PWW86" s="8"/>
      <c r="PWX86" s="8"/>
      <c r="PWY86" s="8"/>
      <c r="PWZ86" s="8"/>
      <c r="PXA86" s="8"/>
      <c r="PXB86" s="8"/>
      <c r="PXC86" s="8"/>
      <c r="PXD86" s="8"/>
      <c r="PXE86" s="8"/>
      <c r="PXF86" s="8"/>
      <c r="PXG86" s="8"/>
      <c r="PXH86" s="8"/>
      <c r="PXI86" s="8"/>
      <c r="PXJ86" s="8"/>
      <c r="PXK86" s="8"/>
      <c r="PXL86" s="8"/>
      <c r="PXM86" s="8"/>
      <c r="PXN86" s="8"/>
      <c r="PXO86" s="8"/>
      <c r="PXP86" s="8"/>
      <c r="PXQ86" s="8"/>
      <c r="PXR86" s="8"/>
      <c r="PXS86" s="8"/>
      <c r="PXT86" s="8"/>
      <c r="PXU86" s="8"/>
      <c r="PXV86" s="8"/>
      <c r="PXW86" s="8"/>
      <c r="PXX86" s="8"/>
      <c r="PXY86" s="8"/>
      <c r="PXZ86" s="8"/>
      <c r="PYA86" s="8"/>
      <c r="PYB86" s="8"/>
      <c r="PYC86"/>
      <c r="PYD86" s="8"/>
      <c r="PYE86" s="8"/>
      <c r="PYF86" s="8"/>
      <c r="PYG86" s="8"/>
      <c r="PYH86" s="8"/>
      <c r="PYI86" s="8"/>
      <c r="PYJ86" s="8"/>
      <c r="PYK86" s="8"/>
      <c r="PYL86" s="8"/>
      <c r="PYM86" s="8"/>
      <c r="PYN86" s="8"/>
      <c r="PYO86" s="8"/>
      <c r="PYP86" s="8"/>
      <c r="PYQ86" s="8"/>
      <c r="PYR86" s="8"/>
      <c r="PYS86" s="8"/>
      <c r="PYT86" s="8"/>
      <c r="PYU86" s="8"/>
      <c r="PYV86" s="8"/>
      <c r="PYW86" s="8"/>
      <c r="PYX86" s="8"/>
      <c r="PYY86" s="8"/>
      <c r="PYZ86" s="8"/>
      <c r="PZA86" s="8"/>
      <c r="PZB86" s="8"/>
      <c r="PZC86" s="8"/>
      <c r="PZD86" s="8"/>
      <c r="PZE86" s="8"/>
      <c r="PZF86" s="8"/>
      <c r="PZG86" s="8"/>
      <c r="PZH86" s="8"/>
      <c r="PZI86" s="8"/>
      <c r="PZJ86" s="8"/>
      <c r="PZK86" s="8"/>
      <c r="PZL86" s="8"/>
      <c r="PZM86" s="8"/>
      <c r="PZN86" s="8"/>
      <c r="PZO86" s="8"/>
      <c r="PZP86" s="8"/>
      <c r="PZQ86" s="8"/>
      <c r="PZR86" s="8"/>
      <c r="PZS86" s="8"/>
      <c r="PZT86" s="8"/>
      <c r="PZU86" s="8"/>
      <c r="PZV86" s="8"/>
      <c r="PZW86" s="8"/>
      <c r="PZX86" s="8"/>
      <c r="PZY86" s="8"/>
      <c r="PZZ86" s="8"/>
      <c r="QAA86" s="8"/>
      <c r="QAB86" s="8"/>
      <c r="QAC86" s="8"/>
      <c r="QAD86" s="8"/>
      <c r="QAE86" s="8"/>
      <c r="QAF86" s="8"/>
      <c r="QAG86" s="8"/>
      <c r="QAH86" s="8"/>
      <c r="QAI86" s="8"/>
      <c r="QAJ86" s="8"/>
      <c r="QAK86" s="8"/>
      <c r="QAL86"/>
      <c r="QAM86" s="8"/>
      <c r="QAN86" s="8"/>
      <c r="QAO86" s="8"/>
      <c r="QAP86" s="8"/>
      <c r="QAQ86" s="8"/>
      <c r="QAR86" s="8"/>
      <c r="QAS86" s="8"/>
      <c r="QAT86" s="8"/>
      <c r="QAU86" s="8"/>
      <c r="QAV86" s="8"/>
      <c r="QAW86" s="8"/>
      <c r="QAX86" s="8"/>
      <c r="QAY86" s="8"/>
      <c r="QAZ86" s="8"/>
      <c r="QBA86" s="8"/>
      <c r="QBB86" s="8"/>
      <c r="QBC86" s="8"/>
      <c r="QBD86" s="8"/>
      <c r="QBE86" s="8"/>
      <c r="QBF86" s="8"/>
      <c r="QBG86" s="8"/>
      <c r="QBH86" s="8"/>
      <c r="QBI86" s="8"/>
      <c r="QBJ86" s="8"/>
      <c r="QBK86" s="8"/>
      <c r="QBL86" s="8"/>
      <c r="QBM86" s="8"/>
      <c r="QBN86" s="8"/>
      <c r="QBO86" s="8"/>
      <c r="QBP86" s="8"/>
      <c r="QBQ86" s="8"/>
      <c r="QBR86" s="8"/>
      <c r="QBS86" s="8"/>
      <c r="QBT86" s="8"/>
      <c r="QBU86" s="8"/>
      <c r="QBV86" s="8"/>
      <c r="QBW86" s="8"/>
      <c r="QBX86" s="8"/>
      <c r="QBY86" s="8"/>
      <c r="QBZ86" s="8"/>
      <c r="QCA86" s="8"/>
      <c r="QCB86" s="8"/>
      <c r="QCC86" s="8"/>
      <c r="QCD86" s="8"/>
      <c r="QCE86" s="8"/>
      <c r="QCF86" s="8"/>
      <c r="QCG86" s="8"/>
      <c r="QCH86" s="8"/>
      <c r="QCI86" s="8"/>
      <c r="QCJ86" s="8"/>
      <c r="QCK86" s="8"/>
      <c r="QCL86" s="8"/>
      <c r="QCM86" s="8"/>
      <c r="QCN86" s="8"/>
      <c r="QCO86" s="8"/>
      <c r="QCP86" s="8"/>
      <c r="QCQ86" s="8"/>
      <c r="QCR86" s="8"/>
      <c r="QCS86" s="8"/>
      <c r="QCT86" s="8"/>
      <c r="QCU86"/>
      <c r="QCV86" s="8"/>
      <c r="QCW86" s="8"/>
      <c r="QCX86" s="8"/>
      <c r="QCY86" s="8"/>
      <c r="QCZ86" s="8"/>
      <c r="QDA86" s="8"/>
      <c r="QDB86" s="8"/>
      <c r="QDC86" s="8"/>
      <c r="QDD86" s="8"/>
      <c r="QDE86" s="8"/>
      <c r="QDF86" s="8"/>
      <c r="QDG86" s="8"/>
      <c r="QDH86" s="8"/>
      <c r="QDI86" s="8"/>
      <c r="QDJ86" s="8"/>
      <c r="QDK86" s="8"/>
      <c r="QDL86" s="8"/>
      <c r="QDM86" s="8"/>
      <c r="QDN86" s="8"/>
      <c r="QDO86" s="8"/>
      <c r="QDP86" s="8"/>
      <c r="QDQ86" s="8"/>
      <c r="QDR86" s="8"/>
      <c r="QDS86" s="8"/>
      <c r="QDT86" s="8"/>
      <c r="QDU86" s="8"/>
      <c r="QDV86" s="8"/>
      <c r="QDW86" s="8"/>
      <c r="QDX86" s="8"/>
      <c r="QDY86" s="8"/>
      <c r="QDZ86" s="8"/>
      <c r="QEA86" s="8"/>
      <c r="QEB86" s="8"/>
      <c r="QEC86" s="8"/>
      <c r="QED86" s="8"/>
      <c r="QEE86" s="8"/>
      <c r="QEF86" s="8"/>
      <c r="QEG86" s="8"/>
      <c r="QEH86" s="8"/>
      <c r="QEI86" s="8"/>
      <c r="QEJ86" s="8"/>
      <c r="QEK86" s="8"/>
      <c r="QEL86" s="8"/>
      <c r="QEM86" s="8"/>
      <c r="QEN86" s="8"/>
      <c r="QEO86" s="8"/>
      <c r="QEP86" s="8"/>
      <c r="QEQ86" s="8"/>
      <c r="QER86" s="8"/>
      <c r="QES86" s="8"/>
      <c r="QET86" s="8"/>
      <c r="QEU86" s="8"/>
      <c r="QEV86" s="8"/>
      <c r="QEW86" s="8"/>
      <c r="QEX86" s="8"/>
      <c r="QEY86" s="8"/>
      <c r="QEZ86" s="8"/>
      <c r="QFA86" s="8"/>
      <c r="QFB86" s="8"/>
      <c r="QFC86" s="8"/>
      <c r="QFD86"/>
      <c r="QFE86" s="8"/>
      <c r="QFF86" s="8"/>
      <c r="QFG86" s="8"/>
      <c r="QFH86" s="8"/>
      <c r="QFI86" s="8"/>
      <c r="QFJ86" s="8"/>
      <c r="QFK86" s="8"/>
      <c r="QFL86" s="8"/>
      <c r="QFM86" s="8"/>
      <c r="QFN86" s="8"/>
      <c r="QFO86" s="8"/>
      <c r="QFP86" s="8"/>
      <c r="QFQ86" s="8"/>
      <c r="QFR86" s="8"/>
      <c r="QFS86" s="8"/>
      <c r="QFT86" s="8"/>
      <c r="QFU86" s="8"/>
      <c r="QFV86" s="8"/>
      <c r="QFW86" s="8"/>
      <c r="QFX86" s="8"/>
      <c r="QFY86" s="8"/>
      <c r="QFZ86" s="8"/>
      <c r="QGA86" s="8"/>
      <c r="QGB86" s="8"/>
      <c r="QGC86" s="8"/>
      <c r="QGD86" s="8"/>
      <c r="QGE86" s="8"/>
      <c r="QGF86" s="8"/>
      <c r="QGG86" s="8"/>
      <c r="QGH86" s="8"/>
      <c r="QGI86" s="8"/>
      <c r="QGJ86" s="8"/>
      <c r="QGK86" s="8"/>
      <c r="QGL86" s="8"/>
      <c r="QGM86" s="8"/>
      <c r="QGN86" s="8"/>
      <c r="QGO86" s="8"/>
      <c r="QGP86" s="8"/>
      <c r="QGQ86" s="8"/>
      <c r="QGR86" s="8"/>
      <c r="QGS86" s="8"/>
      <c r="QGT86" s="8"/>
      <c r="QGU86" s="8"/>
      <c r="QGV86" s="8"/>
      <c r="QGW86" s="8"/>
      <c r="QGX86" s="8"/>
      <c r="QGY86" s="8"/>
      <c r="QGZ86" s="8"/>
      <c r="QHA86" s="8"/>
      <c r="QHB86" s="8"/>
      <c r="QHC86" s="8"/>
      <c r="QHD86" s="8"/>
      <c r="QHE86" s="8"/>
      <c r="QHF86" s="8"/>
      <c r="QHG86" s="8"/>
      <c r="QHH86" s="8"/>
      <c r="QHI86" s="8"/>
      <c r="QHJ86" s="8"/>
      <c r="QHK86" s="8"/>
      <c r="QHL86" s="8"/>
      <c r="QHM86"/>
      <c r="QHN86" s="8"/>
      <c r="QHO86" s="8"/>
      <c r="QHP86" s="8"/>
      <c r="QHQ86" s="8"/>
      <c r="QHR86" s="8"/>
      <c r="QHS86" s="8"/>
      <c r="QHT86" s="8"/>
      <c r="QHU86" s="8"/>
      <c r="QHV86" s="8"/>
      <c r="QHW86" s="8"/>
      <c r="QHX86" s="8"/>
      <c r="QHY86" s="8"/>
      <c r="QHZ86" s="8"/>
      <c r="QIA86" s="8"/>
      <c r="QIB86" s="8"/>
      <c r="QIC86" s="8"/>
      <c r="QID86" s="8"/>
      <c r="QIE86" s="8"/>
      <c r="QIF86" s="8"/>
      <c r="QIG86" s="8"/>
      <c r="QIH86" s="8"/>
      <c r="QII86" s="8"/>
      <c r="QIJ86" s="8"/>
      <c r="QIK86" s="8"/>
      <c r="QIL86" s="8"/>
      <c r="QIM86" s="8"/>
      <c r="QIN86" s="8"/>
      <c r="QIO86" s="8"/>
      <c r="QIP86" s="8"/>
      <c r="QIQ86" s="8"/>
      <c r="QIR86" s="8"/>
      <c r="QIS86" s="8"/>
      <c r="QIT86" s="8"/>
      <c r="QIU86" s="8"/>
      <c r="QIV86" s="8"/>
      <c r="QIW86" s="8"/>
      <c r="QIX86" s="8"/>
      <c r="QIY86" s="8"/>
      <c r="QIZ86" s="8"/>
      <c r="QJA86" s="8"/>
      <c r="QJB86" s="8"/>
      <c r="QJC86" s="8"/>
      <c r="QJD86" s="8"/>
      <c r="QJE86" s="8"/>
      <c r="QJF86" s="8"/>
      <c r="QJG86" s="8"/>
      <c r="QJH86" s="8"/>
      <c r="QJI86" s="8"/>
      <c r="QJJ86" s="8"/>
      <c r="QJK86" s="8"/>
      <c r="QJL86" s="8"/>
      <c r="QJM86" s="8"/>
      <c r="QJN86" s="8"/>
      <c r="QJO86" s="8"/>
      <c r="QJP86" s="8"/>
      <c r="QJQ86" s="8"/>
      <c r="QJR86" s="8"/>
      <c r="QJS86" s="8"/>
      <c r="QJT86" s="8"/>
      <c r="QJU86" s="8"/>
      <c r="QJV86"/>
      <c r="QJW86" s="8"/>
      <c r="QJX86" s="8"/>
      <c r="QJY86" s="8"/>
      <c r="QJZ86" s="8"/>
      <c r="QKA86" s="8"/>
      <c r="QKB86" s="8"/>
      <c r="QKC86" s="8"/>
      <c r="QKD86" s="8"/>
      <c r="QKE86" s="8"/>
      <c r="QKF86" s="8"/>
      <c r="QKG86" s="8"/>
      <c r="QKH86" s="8"/>
      <c r="QKI86" s="8"/>
      <c r="QKJ86" s="8"/>
      <c r="QKK86" s="8"/>
      <c r="QKL86" s="8"/>
      <c r="QKM86" s="8"/>
      <c r="QKN86" s="8"/>
      <c r="QKO86" s="8"/>
      <c r="QKP86" s="8"/>
      <c r="QKQ86" s="8"/>
      <c r="QKR86" s="8"/>
      <c r="QKS86" s="8"/>
      <c r="QKT86" s="8"/>
      <c r="QKU86" s="8"/>
      <c r="QKV86" s="8"/>
      <c r="QKW86" s="8"/>
      <c r="QKX86" s="8"/>
      <c r="QKY86" s="8"/>
      <c r="QKZ86" s="8"/>
      <c r="QLA86" s="8"/>
      <c r="QLB86" s="8"/>
      <c r="QLC86" s="8"/>
      <c r="QLD86" s="8"/>
      <c r="QLE86" s="8"/>
      <c r="QLF86" s="8"/>
      <c r="QLG86" s="8"/>
      <c r="QLH86" s="8"/>
      <c r="QLI86" s="8"/>
      <c r="QLJ86" s="8"/>
      <c r="QLK86" s="8"/>
      <c r="QLL86" s="8"/>
      <c r="QLM86" s="8"/>
      <c r="QLN86" s="8"/>
      <c r="QLO86" s="8"/>
      <c r="QLP86" s="8"/>
      <c r="QLQ86" s="8"/>
      <c r="QLR86" s="8"/>
      <c r="QLS86" s="8"/>
      <c r="QLT86" s="8"/>
      <c r="QLU86" s="8"/>
      <c r="QLV86" s="8"/>
      <c r="QLW86" s="8"/>
      <c r="QLX86" s="8"/>
      <c r="QLY86" s="8"/>
      <c r="QLZ86" s="8"/>
      <c r="QMA86" s="8"/>
      <c r="QMB86" s="8"/>
      <c r="QMC86" s="8"/>
      <c r="QMD86" s="8"/>
      <c r="QME86"/>
      <c r="QMF86" s="8"/>
      <c r="QMG86" s="8"/>
      <c r="QMH86" s="8"/>
      <c r="QMI86" s="8"/>
      <c r="QMJ86" s="8"/>
      <c r="QMK86" s="8"/>
      <c r="QML86" s="8"/>
      <c r="QMM86" s="8"/>
      <c r="QMN86" s="8"/>
      <c r="QMO86" s="8"/>
      <c r="QMP86" s="8"/>
      <c r="QMQ86" s="8"/>
      <c r="QMR86" s="8"/>
      <c r="QMS86" s="8"/>
      <c r="QMT86" s="8"/>
      <c r="QMU86" s="8"/>
      <c r="QMV86" s="8"/>
      <c r="QMW86" s="8"/>
      <c r="QMX86" s="8"/>
      <c r="QMY86" s="8"/>
      <c r="QMZ86" s="8"/>
      <c r="QNA86" s="8"/>
      <c r="QNB86" s="8"/>
      <c r="QNC86" s="8"/>
      <c r="QND86" s="8"/>
      <c r="QNE86" s="8"/>
      <c r="QNF86" s="8"/>
      <c r="QNG86" s="8"/>
      <c r="QNH86" s="8"/>
      <c r="QNI86" s="8"/>
      <c r="QNJ86" s="8"/>
      <c r="QNK86" s="8"/>
      <c r="QNL86" s="8"/>
      <c r="QNM86" s="8"/>
      <c r="QNN86" s="8"/>
      <c r="QNO86" s="8"/>
      <c r="QNP86" s="8"/>
      <c r="QNQ86" s="8"/>
      <c r="QNR86" s="8"/>
      <c r="QNS86" s="8"/>
      <c r="QNT86" s="8"/>
      <c r="QNU86" s="8"/>
      <c r="QNV86" s="8"/>
      <c r="QNW86" s="8"/>
      <c r="QNX86" s="8"/>
      <c r="QNY86" s="8"/>
      <c r="QNZ86" s="8"/>
      <c r="QOA86" s="8"/>
      <c r="QOB86" s="8"/>
      <c r="QOC86" s="8"/>
      <c r="QOD86" s="8"/>
      <c r="QOE86" s="8"/>
      <c r="QOF86" s="8"/>
      <c r="QOG86" s="8"/>
      <c r="QOH86" s="8"/>
      <c r="QOI86" s="8"/>
      <c r="QOJ86" s="8"/>
      <c r="QOK86" s="8"/>
      <c r="QOL86" s="8"/>
      <c r="QOM86" s="8"/>
      <c r="QON86"/>
      <c r="QOO86" s="8"/>
      <c r="QOP86" s="8"/>
      <c r="QOQ86" s="8"/>
      <c r="QOR86" s="8"/>
      <c r="QOS86" s="8"/>
      <c r="QOT86" s="8"/>
      <c r="QOU86" s="8"/>
      <c r="QOV86" s="8"/>
      <c r="QOW86" s="8"/>
      <c r="QOX86" s="8"/>
      <c r="QOY86" s="8"/>
      <c r="QOZ86" s="8"/>
      <c r="QPA86" s="8"/>
      <c r="QPB86" s="8"/>
      <c r="QPC86" s="8"/>
      <c r="QPD86" s="8"/>
      <c r="QPE86" s="8"/>
      <c r="QPF86" s="8"/>
      <c r="QPG86" s="8"/>
      <c r="QPH86" s="8"/>
      <c r="QPI86" s="8"/>
      <c r="QPJ86" s="8"/>
      <c r="QPK86" s="8"/>
      <c r="QPL86" s="8"/>
      <c r="QPM86" s="8"/>
      <c r="QPN86" s="8"/>
      <c r="QPO86" s="8"/>
      <c r="QPP86" s="8"/>
      <c r="QPQ86" s="8"/>
      <c r="QPR86" s="8"/>
      <c r="QPS86" s="8"/>
      <c r="QPT86" s="8"/>
      <c r="QPU86" s="8"/>
      <c r="QPV86" s="8"/>
      <c r="QPW86" s="8"/>
      <c r="QPX86" s="8"/>
      <c r="QPY86" s="8"/>
      <c r="QPZ86" s="8"/>
      <c r="QQA86" s="8"/>
      <c r="QQB86" s="8"/>
      <c r="QQC86" s="8"/>
      <c r="QQD86" s="8"/>
      <c r="QQE86" s="8"/>
      <c r="QQF86" s="8"/>
      <c r="QQG86" s="8"/>
      <c r="QQH86" s="8"/>
      <c r="QQI86" s="8"/>
      <c r="QQJ86" s="8"/>
      <c r="QQK86" s="8"/>
      <c r="QQL86" s="8"/>
      <c r="QQM86" s="8"/>
      <c r="QQN86" s="8"/>
      <c r="QQO86" s="8"/>
      <c r="QQP86" s="8"/>
      <c r="QQQ86" s="8"/>
      <c r="QQR86" s="8"/>
      <c r="QQS86" s="8"/>
      <c r="QQT86" s="8"/>
      <c r="QQU86" s="8"/>
      <c r="QQV86" s="8"/>
      <c r="QQW86"/>
      <c r="QQX86" s="8"/>
      <c r="QQY86" s="8"/>
      <c r="QQZ86" s="8"/>
      <c r="QRA86" s="8"/>
      <c r="QRB86" s="8"/>
      <c r="QRC86" s="8"/>
      <c r="QRD86" s="8"/>
      <c r="QRE86" s="8"/>
      <c r="QRF86" s="8"/>
      <c r="QRG86" s="8"/>
      <c r="QRH86" s="8"/>
      <c r="QRI86" s="8"/>
      <c r="QRJ86" s="8"/>
      <c r="QRK86" s="8"/>
      <c r="QRL86" s="8"/>
      <c r="QRM86" s="8"/>
      <c r="QRN86" s="8"/>
      <c r="QRO86" s="8"/>
      <c r="QRP86" s="8"/>
      <c r="QRQ86" s="8"/>
      <c r="QRR86" s="8"/>
      <c r="QRS86" s="8"/>
      <c r="QRT86" s="8"/>
      <c r="QRU86" s="8"/>
      <c r="QRV86" s="8"/>
      <c r="QRW86" s="8"/>
      <c r="QRX86" s="8"/>
      <c r="QRY86" s="8"/>
      <c r="QRZ86" s="8"/>
      <c r="QSA86" s="8"/>
      <c r="QSB86" s="8"/>
      <c r="QSC86" s="8"/>
      <c r="QSD86" s="8"/>
      <c r="QSE86" s="8"/>
      <c r="QSF86" s="8"/>
      <c r="QSG86" s="8"/>
      <c r="QSH86" s="8"/>
      <c r="QSI86" s="8"/>
      <c r="QSJ86" s="8"/>
      <c r="QSK86" s="8"/>
      <c r="QSL86" s="8"/>
      <c r="QSM86" s="8"/>
      <c r="QSN86" s="8"/>
      <c r="QSO86" s="8"/>
      <c r="QSP86" s="8"/>
      <c r="QSQ86" s="8"/>
      <c r="QSR86" s="8"/>
      <c r="QSS86" s="8"/>
      <c r="QST86" s="8"/>
      <c r="QSU86" s="8"/>
      <c r="QSV86" s="8"/>
      <c r="QSW86" s="8"/>
      <c r="QSX86" s="8"/>
      <c r="QSY86" s="8"/>
      <c r="QSZ86" s="8"/>
      <c r="QTA86" s="8"/>
      <c r="QTB86" s="8"/>
      <c r="QTC86" s="8"/>
      <c r="QTD86" s="8"/>
      <c r="QTE86" s="8"/>
      <c r="QTF86"/>
      <c r="QTG86" s="8"/>
      <c r="QTH86" s="8"/>
      <c r="QTI86" s="8"/>
      <c r="QTJ86" s="8"/>
      <c r="QTK86" s="8"/>
      <c r="QTL86" s="8"/>
      <c r="QTM86" s="8"/>
      <c r="QTN86" s="8"/>
      <c r="QTO86" s="8"/>
      <c r="QTP86" s="8"/>
      <c r="QTQ86" s="8"/>
      <c r="QTR86" s="8"/>
      <c r="QTS86" s="8"/>
      <c r="QTT86" s="8"/>
      <c r="QTU86" s="8"/>
      <c r="QTV86" s="8"/>
      <c r="QTW86" s="8"/>
      <c r="QTX86" s="8"/>
      <c r="QTY86" s="8"/>
      <c r="QTZ86" s="8"/>
      <c r="QUA86" s="8"/>
      <c r="QUB86" s="8"/>
      <c r="QUC86" s="8"/>
      <c r="QUD86" s="8"/>
      <c r="QUE86" s="8"/>
      <c r="QUF86" s="8"/>
      <c r="QUG86" s="8"/>
      <c r="QUH86" s="8"/>
      <c r="QUI86" s="8"/>
      <c r="QUJ86" s="8"/>
      <c r="QUK86" s="8"/>
      <c r="QUL86" s="8"/>
      <c r="QUM86" s="8"/>
      <c r="QUN86" s="8"/>
      <c r="QUO86" s="8"/>
      <c r="QUP86" s="8"/>
      <c r="QUQ86" s="8"/>
      <c r="QUR86" s="8"/>
      <c r="QUS86" s="8"/>
      <c r="QUT86" s="8"/>
      <c r="QUU86" s="8"/>
      <c r="QUV86" s="8"/>
      <c r="QUW86" s="8"/>
      <c r="QUX86" s="8"/>
      <c r="QUY86" s="8"/>
      <c r="QUZ86" s="8"/>
      <c r="QVA86" s="8"/>
      <c r="QVB86" s="8"/>
      <c r="QVC86" s="8"/>
      <c r="QVD86" s="8"/>
      <c r="QVE86" s="8"/>
      <c r="QVF86" s="8"/>
      <c r="QVG86" s="8"/>
      <c r="QVH86" s="8"/>
      <c r="QVI86" s="8"/>
      <c r="QVJ86" s="8"/>
      <c r="QVK86" s="8"/>
      <c r="QVL86" s="8"/>
      <c r="QVM86" s="8"/>
      <c r="QVN86" s="8"/>
      <c r="QVO86"/>
      <c r="QVP86" s="8"/>
      <c r="QVQ86" s="8"/>
      <c r="QVR86" s="8"/>
      <c r="QVS86" s="8"/>
      <c r="QVT86" s="8"/>
      <c r="QVU86" s="8"/>
      <c r="QVV86" s="8"/>
      <c r="QVW86" s="8"/>
      <c r="QVX86" s="8"/>
      <c r="QVY86" s="8"/>
      <c r="QVZ86" s="8"/>
      <c r="QWA86" s="8"/>
      <c r="QWB86" s="8"/>
      <c r="QWC86" s="8"/>
      <c r="QWD86" s="8"/>
      <c r="QWE86" s="8"/>
      <c r="QWF86" s="8"/>
      <c r="QWG86" s="8"/>
      <c r="QWH86" s="8"/>
      <c r="QWI86" s="8"/>
      <c r="QWJ86" s="8"/>
      <c r="QWK86" s="8"/>
      <c r="QWL86" s="8"/>
      <c r="QWM86" s="8"/>
      <c r="QWN86" s="8"/>
      <c r="QWO86" s="8"/>
      <c r="QWP86" s="8"/>
      <c r="QWQ86" s="8"/>
      <c r="QWR86" s="8"/>
      <c r="QWS86" s="8"/>
      <c r="QWT86" s="8"/>
      <c r="QWU86" s="8"/>
      <c r="QWV86" s="8"/>
      <c r="QWW86" s="8"/>
      <c r="QWX86" s="8"/>
      <c r="QWY86" s="8"/>
      <c r="QWZ86" s="8"/>
      <c r="QXA86" s="8"/>
      <c r="QXB86" s="8"/>
      <c r="QXC86" s="8"/>
      <c r="QXD86" s="8"/>
      <c r="QXE86" s="8"/>
      <c r="QXF86" s="8"/>
      <c r="QXG86" s="8"/>
      <c r="QXH86" s="8"/>
      <c r="QXI86" s="8"/>
      <c r="QXJ86" s="8"/>
      <c r="QXK86" s="8"/>
      <c r="QXL86" s="8"/>
      <c r="QXM86" s="8"/>
      <c r="QXN86" s="8"/>
      <c r="QXO86" s="8"/>
      <c r="QXP86" s="8"/>
      <c r="QXQ86" s="8"/>
      <c r="QXR86" s="8"/>
      <c r="QXS86" s="8"/>
      <c r="QXT86" s="8"/>
      <c r="QXU86" s="8"/>
      <c r="QXV86" s="8"/>
      <c r="QXW86" s="8"/>
      <c r="QXX86"/>
      <c r="QXY86" s="8"/>
      <c r="QXZ86" s="8"/>
      <c r="QYA86" s="8"/>
      <c r="QYB86" s="8"/>
      <c r="QYC86" s="8"/>
      <c r="QYD86" s="8"/>
      <c r="QYE86" s="8"/>
      <c r="QYF86" s="8"/>
      <c r="QYG86" s="8"/>
      <c r="QYH86" s="8"/>
      <c r="QYI86" s="8"/>
      <c r="QYJ86" s="8"/>
      <c r="QYK86" s="8"/>
      <c r="QYL86" s="8"/>
      <c r="QYM86" s="8"/>
      <c r="QYN86" s="8"/>
      <c r="QYO86" s="8"/>
      <c r="QYP86" s="8"/>
      <c r="QYQ86" s="8"/>
      <c r="QYR86" s="8"/>
      <c r="QYS86" s="8"/>
      <c r="QYT86" s="8"/>
      <c r="QYU86" s="8"/>
      <c r="QYV86" s="8"/>
      <c r="QYW86" s="8"/>
      <c r="QYX86" s="8"/>
      <c r="QYY86" s="8"/>
      <c r="QYZ86" s="8"/>
      <c r="QZA86" s="8"/>
      <c r="QZB86" s="8"/>
      <c r="QZC86" s="8"/>
      <c r="QZD86" s="8"/>
      <c r="QZE86" s="8"/>
      <c r="QZF86" s="8"/>
      <c r="QZG86" s="8"/>
      <c r="QZH86" s="8"/>
      <c r="QZI86" s="8"/>
      <c r="QZJ86" s="8"/>
      <c r="QZK86" s="8"/>
      <c r="QZL86" s="8"/>
      <c r="QZM86" s="8"/>
      <c r="QZN86" s="8"/>
      <c r="QZO86" s="8"/>
      <c r="QZP86" s="8"/>
      <c r="QZQ86" s="8"/>
      <c r="QZR86" s="8"/>
      <c r="QZS86" s="8"/>
      <c r="QZT86" s="8"/>
      <c r="QZU86" s="8"/>
      <c r="QZV86" s="8"/>
      <c r="QZW86" s="8"/>
      <c r="QZX86" s="8"/>
      <c r="QZY86" s="8"/>
      <c r="QZZ86" s="8"/>
      <c r="RAA86" s="8"/>
      <c r="RAB86" s="8"/>
      <c r="RAC86" s="8"/>
      <c r="RAD86" s="8"/>
      <c r="RAE86" s="8"/>
      <c r="RAF86" s="8"/>
      <c r="RAG86"/>
      <c r="RAH86" s="8"/>
      <c r="RAI86" s="8"/>
      <c r="RAJ86" s="8"/>
      <c r="RAK86" s="8"/>
      <c r="RAL86" s="8"/>
      <c r="RAM86" s="8"/>
      <c r="RAN86" s="8"/>
      <c r="RAO86" s="8"/>
      <c r="RAP86" s="8"/>
      <c r="RAQ86" s="8"/>
      <c r="RAR86" s="8"/>
      <c r="RAS86" s="8"/>
      <c r="RAT86" s="8"/>
      <c r="RAU86" s="8"/>
      <c r="RAV86" s="8"/>
      <c r="RAW86" s="8"/>
      <c r="RAX86" s="8"/>
      <c r="RAY86" s="8"/>
      <c r="RAZ86" s="8"/>
      <c r="RBA86" s="8"/>
      <c r="RBB86" s="8"/>
      <c r="RBC86" s="8"/>
      <c r="RBD86" s="8"/>
      <c r="RBE86" s="8"/>
      <c r="RBF86" s="8"/>
      <c r="RBG86" s="8"/>
      <c r="RBH86" s="8"/>
      <c r="RBI86" s="8"/>
      <c r="RBJ86" s="8"/>
      <c r="RBK86" s="8"/>
      <c r="RBL86" s="8"/>
      <c r="RBM86" s="8"/>
      <c r="RBN86" s="8"/>
      <c r="RBO86" s="8"/>
      <c r="RBP86" s="8"/>
      <c r="RBQ86" s="8"/>
      <c r="RBR86" s="8"/>
      <c r="RBS86" s="8"/>
      <c r="RBT86" s="8"/>
      <c r="RBU86" s="8"/>
      <c r="RBV86" s="8"/>
      <c r="RBW86" s="8"/>
      <c r="RBX86" s="8"/>
      <c r="RBY86" s="8"/>
      <c r="RBZ86" s="8"/>
      <c r="RCA86" s="8"/>
      <c r="RCB86" s="8"/>
      <c r="RCC86" s="8"/>
      <c r="RCD86" s="8"/>
      <c r="RCE86" s="8"/>
      <c r="RCF86" s="8"/>
      <c r="RCG86" s="8"/>
      <c r="RCH86" s="8"/>
      <c r="RCI86" s="8"/>
      <c r="RCJ86" s="8"/>
      <c r="RCK86" s="8"/>
      <c r="RCL86" s="8"/>
      <c r="RCM86" s="8"/>
      <c r="RCN86" s="8"/>
      <c r="RCO86" s="8"/>
      <c r="RCP86"/>
      <c r="RCQ86" s="8"/>
      <c r="RCR86" s="8"/>
      <c r="RCS86" s="8"/>
      <c r="RCT86" s="8"/>
      <c r="RCU86" s="8"/>
      <c r="RCV86" s="8"/>
      <c r="RCW86" s="8"/>
      <c r="RCX86" s="8"/>
      <c r="RCY86" s="8"/>
      <c r="RCZ86" s="8"/>
      <c r="RDA86" s="8"/>
      <c r="RDB86" s="8"/>
      <c r="RDC86" s="8"/>
      <c r="RDD86" s="8"/>
      <c r="RDE86" s="8"/>
      <c r="RDF86" s="8"/>
      <c r="RDG86" s="8"/>
      <c r="RDH86" s="8"/>
      <c r="RDI86" s="8"/>
      <c r="RDJ86" s="8"/>
      <c r="RDK86" s="8"/>
      <c r="RDL86" s="8"/>
      <c r="RDM86" s="8"/>
      <c r="RDN86" s="8"/>
      <c r="RDO86" s="8"/>
      <c r="RDP86" s="8"/>
      <c r="RDQ86" s="8"/>
      <c r="RDR86" s="8"/>
      <c r="RDS86" s="8"/>
      <c r="RDT86" s="8"/>
      <c r="RDU86" s="8"/>
      <c r="RDV86" s="8"/>
      <c r="RDW86" s="8"/>
      <c r="RDX86" s="8"/>
      <c r="RDY86" s="8"/>
      <c r="RDZ86" s="8"/>
      <c r="REA86" s="8"/>
      <c r="REB86" s="8"/>
      <c r="REC86" s="8"/>
      <c r="RED86" s="8"/>
      <c r="REE86" s="8"/>
      <c r="REF86" s="8"/>
      <c r="REG86" s="8"/>
      <c r="REH86" s="8"/>
      <c r="REI86" s="8"/>
      <c r="REJ86" s="8"/>
      <c r="REK86" s="8"/>
      <c r="REL86" s="8"/>
      <c r="REM86" s="8"/>
      <c r="REN86" s="8"/>
      <c r="REO86" s="8"/>
      <c r="REP86" s="8"/>
      <c r="REQ86" s="8"/>
      <c r="RER86" s="8"/>
      <c r="RES86" s="8"/>
      <c r="RET86" s="8"/>
      <c r="REU86" s="8"/>
      <c r="REV86" s="8"/>
      <c r="REW86" s="8"/>
      <c r="REX86" s="8"/>
      <c r="REY86"/>
      <c r="REZ86" s="8"/>
      <c r="RFA86" s="8"/>
      <c r="RFB86" s="8"/>
      <c r="RFC86" s="8"/>
      <c r="RFD86" s="8"/>
      <c r="RFE86" s="8"/>
      <c r="RFF86" s="8"/>
      <c r="RFG86" s="8"/>
      <c r="RFH86" s="8"/>
      <c r="RFI86" s="8"/>
      <c r="RFJ86" s="8"/>
      <c r="RFK86" s="8"/>
      <c r="RFL86" s="8"/>
      <c r="RFM86" s="8"/>
      <c r="RFN86" s="8"/>
      <c r="RFO86" s="8"/>
      <c r="RFP86" s="8"/>
      <c r="RFQ86" s="8"/>
      <c r="RFR86" s="8"/>
      <c r="RFS86" s="8"/>
      <c r="RFT86" s="8"/>
      <c r="RFU86" s="8"/>
      <c r="RFV86" s="8"/>
      <c r="RFW86" s="8"/>
      <c r="RFX86" s="8"/>
      <c r="RFY86" s="8"/>
      <c r="RFZ86" s="8"/>
      <c r="RGA86" s="8"/>
      <c r="RGB86" s="8"/>
      <c r="RGC86" s="8"/>
      <c r="RGD86" s="8"/>
      <c r="RGE86" s="8"/>
      <c r="RGF86" s="8"/>
      <c r="RGG86" s="8"/>
      <c r="RGH86" s="8"/>
      <c r="RGI86" s="8"/>
      <c r="RGJ86" s="8"/>
      <c r="RGK86" s="8"/>
      <c r="RGL86" s="8"/>
      <c r="RGM86" s="8"/>
      <c r="RGN86" s="8"/>
      <c r="RGO86" s="8"/>
      <c r="RGP86" s="8"/>
      <c r="RGQ86" s="8"/>
      <c r="RGR86" s="8"/>
      <c r="RGS86" s="8"/>
      <c r="RGT86" s="8"/>
      <c r="RGU86" s="8"/>
      <c r="RGV86" s="8"/>
      <c r="RGW86" s="8"/>
      <c r="RGX86" s="8"/>
      <c r="RGY86" s="8"/>
      <c r="RGZ86" s="8"/>
      <c r="RHA86" s="8"/>
      <c r="RHB86" s="8"/>
      <c r="RHC86" s="8"/>
      <c r="RHD86" s="8"/>
      <c r="RHE86" s="8"/>
      <c r="RHF86" s="8"/>
      <c r="RHG86" s="8"/>
      <c r="RHH86"/>
      <c r="RHI86" s="8"/>
      <c r="RHJ86" s="8"/>
      <c r="RHK86" s="8"/>
      <c r="RHL86" s="8"/>
      <c r="RHM86" s="8"/>
      <c r="RHN86" s="8"/>
      <c r="RHO86" s="8"/>
      <c r="RHP86" s="8"/>
      <c r="RHQ86" s="8"/>
      <c r="RHR86" s="8"/>
      <c r="RHS86" s="8"/>
      <c r="RHT86" s="8"/>
      <c r="RHU86" s="8"/>
      <c r="RHV86" s="8"/>
      <c r="RHW86" s="8"/>
      <c r="RHX86" s="8"/>
      <c r="RHY86" s="8"/>
      <c r="RHZ86" s="8"/>
      <c r="RIA86" s="8"/>
      <c r="RIB86" s="8"/>
      <c r="RIC86" s="8"/>
      <c r="RID86" s="8"/>
      <c r="RIE86" s="8"/>
      <c r="RIF86" s="8"/>
      <c r="RIG86" s="8"/>
      <c r="RIH86" s="8"/>
      <c r="RII86" s="8"/>
      <c r="RIJ86" s="8"/>
      <c r="RIK86" s="8"/>
      <c r="RIL86" s="8"/>
      <c r="RIM86" s="8"/>
      <c r="RIN86" s="8"/>
      <c r="RIO86" s="8"/>
      <c r="RIP86" s="8"/>
      <c r="RIQ86" s="8"/>
      <c r="RIR86" s="8"/>
      <c r="RIS86" s="8"/>
      <c r="RIT86" s="8"/>
      <c r="RIU86" s="8"/>
      <c r="RIV86" s="8"/>
      <c r="RIW86" s="8"/>
      <c r="RIX86" s="8"/>
      <c r="RIY86" s="8"/>
      <c r="RIZ86" s="8"/>
      <c r="RJA86" s="8"/>
      <c r="RJB86" s="8"/>
      <c r="RJC86" s="8"/>
      <c r="RJD86" s="8"/>
      <c r="RJE86" s="8"/>
      <c r="RJF86" s="8"/>
      <c r="RJG86" s="8"/>
      <c r="RJH86" s="8"/>
      <c r="RJI86" s="8"/>
      <c r="RJJ86" s="8"/>
      <c r="RJK86" s="8"/>
      <c r="RJL86" s="8"/>
      <c r="RJM86" s="8"/>
      <c r="RJN86" s="8"/>
      <c r="RJO86" s="8"/>
      <c r="RJP86" s="8"/>
      <c r="RJQ86"/>
      <c r="RJR86" s="8"/>
      <c r="RJS86" s="8"/>
      <c r="RJT86" s="8"/>
      <c r="RJU86" s="8"/>
      <c r="RJV86" s="8"/>
      <c r="RJW86" s="8"/>
      <c r="RJX86" s="8"/>
      <c r="RJY86" s="8"/>
      <c r="RJZ86" s="8"/>
      <c r="RKA86" s="8"/>
      <c r="RKB86" s="8"/>
      <c r="RKC86" s="8"/>
      <c r="RKD86" s="8"/>
      <c r="RKE86" s="8"/>
      <c r="RKF86" s="8"/>
      <c r="RKG86" s="8"/>
      <c r="RKH86" s="8"/>
      <c r="RKI86" s="8"/>
      <c r="RKJ86" s="8"/>
      <c r="RKK86" s="8"/>
      <c r="RKL86" s="8"/>
      <c r="RKM86" s="8"/>
      <c r="RKN86" s="8"/>
      <c r="RKO86" s="8"/>
      <c r="RKP86" s="8"/>
      <c r="RKQ86" s="8"/>
      <c r="RKR86" s="8"/>
      <c r="RKS86" s="8"/>
      <c r="RKT86" s="8"/>
      <c r="RKU86" s="8"/>
      <c r="RKV86" s="8"/>
      <c r="RKW86" s="8"/>
      <c r="RKX86" s="8"/>
      <c r="RKY86" s="8"/>
      <c r="RKZ86" s="8"/>
      <c r="RLA86" s="8"/>
      <c r="RLB86" s="8"/>
      <c r="RLC86" s="8"/>
      <c r="RLD86" s="8"/>
      <c r="RLE86" s="8"/>
      <c r="RLF86" s="8"/>
      <c r="RLG86" s="8"/>
      <c r="RLH86" s="8"/>
      <c r="RLI86" s="8"/>
      <c r="RLJ86" s="8"/>
      <c r="RLK86" s="8"/>
      <c r="RLL86" s="8"/>
      <c r="RLM86" s="8"/>
      <c r="RLN86" s="8"/>
      <c r="RLO86" s="8"/>
      <c r="RLP86" s="8"/>
      <c r="RLQ86" s="8"/>
      <c r="RLR86" s="8"/>
      <c r="RLS86" s="8"/>
      <c r="RLT86" s="8"/>
      <c r="RLU86" s="8"/>
      <c r="RLV86" s="8"/>
      <c r="RLW86" s="8"/>
      <c r="RLX86" s="8"/>
      <c r="RLY86" s="8"/>
      <c r="RLZ86"/>
      <c r="RMA86" s="8"/>
      <c r="RMB86" s="8"/>
      <c r="RMC86" s="8"/>
      <c r="RMD86" s="8"/>
      <c r="RME86" s="8"/>
      <c r="RMF86" s="8"/>
      <c r="RMG86" s="8"/>
      <c r="RMH86" s="8"/>
      <c r="RMI86" s="8"/>
      <c r="RMJ86" s="8"/>
      <c r="RMK86" s="8"/>
      <c r="RML86" s="8"/>
      <c r="RMM86" s="8"/>
      <c r="RMN86" s="8"/>
      <c r="RMO86" s="8"/>
      <c r="RMP86" s="8"/>
      <c r="RMQ86" s="8"/>
      <c r="RMR86" s="8"/>
      <c r="RMS86" s="8"/>
      <c r="RMT86" s="8"/>
      <c r="RMU86" s="8"/>
      <c r="RMV86" s="8"/>
      <c r="RMW86" s="8"/>
      <c r="RMX86" s="8"/>
      <c r="RMY86" s="8"/>
      <c r="RMZ86" s="8"/>
      <c r="RNA86" s="8"/>
      <c r="RNB86" s="8"/>
      <c r="RNC86" s="8"/>
      <c r="RND86" s="8"/>
      <c r="RNE86" s="8"/>
      <c r="RNF86" s="8"/>
      <c r="RNG86" s="8"/>
      <c r="RNH86" s="8"/>
      <c r="RNI86" s="8"/>
      <c r="RNJ86" s="8"/>
      <c r="RNK86" s="8"/>
      <c r="RNL86" s="8"/>
      <c r="RNM86" s="8"/>
      <c r="RNN86" s="8"/>
      <c r="RNO86" s="8"/>
      <c r="RNP86" s="8"/>
      <c r="RNQ86" s="8"/>
      <c r="RNR86" s="8"/>
      <c r="RNS86" s="8"/>
      <c r="RNT86" s="8"/>
      <c r="RNU86" s="8"/>
      <c r="RNV86" s="8"/>
      <c r="RNW86" s="8"/>
      <c r="RNX86" s="8"/>
      <c r="RNY86" s="8"/>
      <c r="RNZ86" s="8"/>
      <c r="ROA86" s="8"/>
      <c r="ROB86" s="8"/>
      <c r="ROC86" s="8"/>
      <c r="ROD86" s="8"/>
      <c r="ROE86" s="8"/>
      <c r="ROF86" s="8"/>
      <c r="ROG86" s="8"/>
      <c r="ROH86" s="8"/>
      <c r="ROI86"/>
      <c r="ROJ86" s="8"/>
      <c r="ROK86" s="8"/>
      <c r="ROL86" s="8"/>
      <c r="ROM86" s="8"/>
      <c r="RON86" s="8"/>
      <c r="ROO86" s="8"/>
      <c r="ROP86" s="8"/>
      <c r="ROQ86" s="8"/>
      <c r="ROR86" s="8"/>
      <c r="ROS86" s="8"/>
      <c r="ROT86" s="8"/>
      <c r="ROU86" s="8"/>
      <c r="ROV86" s="8"/>
      <c r="ROW86" s="8"/>
      <c r="ROX86" s="8"/>
      <c r="ROY86" s="8"/>
      <c r="ROZ86" s="8"/>
      <c r="RPA86" s="8"/>
      <c r="RPB86" s="8"/>
      <c r="RPC86" s="8"/>
      <c r="RPD86" s="8"/>
      <c r="RPE86" s="8"/>
      <c r="RPF86" s="8"/>
      <c r="RPG86" s="8"/>
      <c r="RPH86" s="8"/>
      <c r="RPI86" s="8"/>
      <c r="RPJ86" s="8"/>
      <c r="RPK86" s="8"/>
      <c r="RPL86" s="8"/>
      <c r="RPM86" s="8"/>
      <c r="RPN86" s="8"/>
      <c r="RPO86" s="8"/>
      <c r="RPP86" s="8"/>
      <c r="RPQ86" s="8"/>
      <c r="RPR86" s="8"/>
      <c r="RPS86" s="8"/>
      <c r="RPT86" s="8"/>
      <c r="RPU86" s="8"/>
      <c r="RPV86" s="8"/>
      <c r="RPW86" s="8"/>
      <c r="RPX86" s="8"/>
      <c r="RPY86" s="8"/>
      <c r="RPZ86" s="8"/>
      <c r="RQA86" s="8"/>
      <c r="RQB86" s="8"/>
      <c r="RQC86" s="8"/>
      <c r="RQD86" s="8"/>
      <c r="RQE86" s="8"/>
      <c r="RQF86" s="8"/>
      <c r="RQG86" s="8"/>
      <c r="RQH86" s="8"/>
      <c r="RQI86" s="8"/>
      <c r="RQJ86" s="8"/>
      <c r="RQK86" s="8"/>
      <c r="RQL86" s="8"/>
      <c r="RQM86" s="8"/>
      <c r="RQN86" s="8"/>
      <c r="RQO86" s="8"/>
      <c r="RQP86" s="8"/>
      <c r="RQQ86" s="8"/>
      <c r="RQR86"/>
      <c r="RQS86" s="8"/>
      <c r="RQT86" s="8"/>
      <c r="RQU86" s="8"/>
      <c r="RQV86" s="8"/>
      <c r="RQW86" s="8"/>
      <c r="RQX86" s="8"/>
      <c r="RQY86" s="8"/>
      <c r="RQZ86" s="8"/>
      <c r="RRA86" s="8"/>
      <c r="RRB86" s="8"/>
      <c r="RRC86" s="8"/>
      <c r="RRD86" s="8"/>
      <c r="RRE86" s="8"/>
      <c r="RRF86" s="8"/>
      <c r="RRG86" s="8"/>
      <c r="RRH86" s="8"/>
      <c r="RRI86" s="8"/>
      <c r="RRJ86" s="8"/>
      <c r="RRK86" s="8"/>
      <c r="RRL86" s="8"/>
      <c r="RRM86" s="8"/>
      <c r="RRN86" s="8"/>
      <c r="RRO86" s="8"/>
      <c r="RRP86" s="8"/>
      <c r="RRQ86" s="8"/>
      <c r="RRR86" s="8"/>
      <c r="RRS86" s="8"/>
      <c r="RRT86" s="8"/>
      <c r="RRU86" s="8"/>
      <c r="RRV86" s="8"/>
      <c r="RRW86" s="8"/>
      <c r="RRX86" s="8"/>
      <c r="RRY86" s="8"/>
      <c r="RRZ86" s="8"/>
      <c r="RSA86" s="8"/>
      <c r="RSB86" s="8"/>
      <c r="RSC86" s="8"/>
      <c r="RSD86" s="8"/>
      <c r="RSE86" s="8"/>
      <c r="RSF86" s="8"/>
      <c r="RSG86" s="8"/>
      <c r="RSH86" s="8"/>
      <c r="RSI86" s="8"/>
      <c r="RSJ86" s="8"/>
      <c r="RSK86" s="8"/>
      <c r="RSL86" s="8"/>
      <c r="RSM86" s="8"/>
      <c r="RSN86" s="8"/>
      <c r="RSO86" s="8"/>
      <c r="RSP86" s="8"/>
      <c r="RSQ86" s="8"/>
      <c r="RSR86" s="8"/>
      <c r="RSS86" s="8"/>
      <c r="RST86" s="8"/>
      <c r="RSU86" s="8"/>
      <c r="RSV86" s="8"/>
      <c r="RSW86" s="8"/>
      <c r="RSX86" s="8"/>
      <c r="RSY86" s="8"/>
      <c r="RSZ86" s="8"/>
      <c r="RTA86"/>
      <c r="RTB86" s="8"/>
      <c r="RTC86" s="8"/>
      <c r="RTD86" s="8"/>
      <c r="RTE86" s="8"/>
      <c r="RTF86" s="8"/>
      <c r="RTG86" s="8"/>
      <c r="RTH86" s="8"/>
      <c r="RTI86" s="8"/>
      <c r="RTJ86" s="8"/>
      <c r="RTK86" s="8"/>
      <c r="RTL86" s="8"/>
      <c r="RTM86" s="8"/>
      <c r="RTN86" s="8"/>
      <c r="RTO86" s="8"/>
      <c r="RTP86" s="8"/>
      <c r="RTQ86" s="8"/>
      <c r="RTR86" s="8"/>
      <c r="RTS86" s="8"/>
      <c r="RTT86" s="8"/>
      <c r="RTU86" s="8"/>
      <c r="RTV86" s="8"/>
      <c r="RTW86" s="8"/>
      <c r="RTX86" s="8"/>
      <c r="RTY86" s="8"/>
      <c r="RTZ86" s="8"/>
      <c r="RUA86" s="8"/>
      <c r="RUB86" s="8"/>
      <c r="RUC86" s="8"/>
      <c r="RUD86" s="8"/>
      <c r="RUE86" s="8"/>
      <c r="RUF86" s="8"/>
      <c r="RUG86" s="8"/>
      <c r="RUH86" s="8"/>
      <c r="RUI86" s="8"/>
      <c r="RUJ86" s="8"/>
      <c r="RUK86" s="8"/>
      <c r="RUL86" s="8"/>
      <c r="RUM86" s="8"/>
      <c r="RUN86" s="8"/>
      <c r="RUO86" s="8"/>
      <c r="RUP86" s="8"/>
      <c r="RUQ86" s="8"/>
      <c r="RUR86" s="8"/>
      <c r="RUS86" s="8"/>
      <c r="RUT86" s="8"/>
      <c r="RUU86" s="8"/>
      <c r="RUV86" s="8"/>
      <c r="RUW86" s="8"/>
      <c r="RUX86" s="8"/>
      <c r="RUY86" s="8"/>
      <c r="RUZ86" s="8"/>
      <c r="RVA86" s="8"/>
      <c r="RVB86" s="8"/>
      <c r="RVC86" s="8"/>
      <c r="RVD86" s="8"/>
      <c r="RVE86" s="8"/>
      <c r="RVF86" s="8"/>
      <c r="RVG86" s="8"/>
      <c r="RVH86" s="8"/>
      <c r="RVI86" s="8"/>
      <c r="RVJ86"/>
      <c r="RVK86" s="8"/>
      <c r="RVL86" s="8"/>
      <c r="RVM86" s="8"/>
      <c r="RVN86" s="8"/>
      <c r="RVO86" s="8"/>
      <c r="RVP86" s="8"/>
      <c r="RVQ86" s="8"/>
      <c r="RVR86" s="8"/>
      <c r="RVS86" s="8"/>
      <c r="RVT86" s="8"/>
      <c r="RVU86" s="8"/>
      <c r="RVV86" s="8"/>
      <c r="RVW86" s="8"/>
      <c r="RVX86" s="8"/>
      <c r="RVY86" s="8"/>
      <c r="RVZ86" s="8"/>
      <c r="RWA86" s="8"/>
      <c r="RWB86" s="8"/>
      <c r="RWC86" s="8"/>
      <c r="RWD86" s="8"/>
      <c r="RWE86" s="8"/>
      <c r="RWF86" s="8"/>
      <c r="RWG86" s="8"/>
      <c r="RWH86" s="8"/>
      <c r="RWI86" s="8"/>
      <c r="RWJ86" s="8"/>
      <c r="RWK86" s="8"/>
      <c r="RWL86" s="8"/>
      <c r="RWM86" s="8"/>
      <c r="RWN86" s="8"/>
      <c r="RWO86" s="8"/>
      <c r="RWP86" s="8"/>
      <c r="RWQ86" s="8"/>
      <c r="RWR86" s="8"/>
      <c r="RWS86" s="8"/>
      <c r="RWT86" s="8"/>
      <c r="RWU86" s="8"/>
      <c r="RWV86" s="8"/>
      <c r="RWW86" s="8"/>
      <c r="RWX86" s="8"/>
      <c r="RWY86" s="8"/>
      <c r="RWZ86" s="8"/>
      <c r="RXA86" s="8"/>
      <c r="RXB86" s="8"/>
      <c r="RXC86" s="8"/>
      <c r="RXD86" s="8"/>
      <c r="RXE86" s="8"/>
      <c r="RXF86" s="8"/>
      <c r="RXG86" s="8"/>
      <c r="RXH86" s="8"/>
      <c r="RXI86" s="8"/>
      <c r="RXJ86" s="8"/>
      <c r="RXK86" s="8"/>
      <c r="RXL86" s="8"/>
      <c r="RXM86" s="8"/>
      <c r="RXN86" s="8"/>
      <c r="RXO86" s="8"/>
      <c r="RXP86" s="8"/>
      <c r="RXQ86" s="8"/>
      <c r="RXR86" s="8"/>
      <c r="RXS86"/>
      <c r="RXT86" s="8"/>
      <c r="RXU86" s="8"/>
      <c r="RXV86" s="8"/>
      <c r="RXW86" s="8"/>
      <c r="RXX86" s="8"/>
      <c r="RXY86" s="8"/>
      <c r="RXZ86" s="8"/>
      <c r="RYA86" s="8"/>
      <c r="RYB86" s="8"/>
      <c r="RYC86" s="8"/>
      <c r="RYD86" s="8"/>
      <c r="RYE86" s="8"/>
      <c r="RYF86" s="8"/>
      <c r="RYG86" s="8"/>
      <c r="RYH86" s="8"/>
      <c r="RYI86" s="8"/>
      <c r="RYJ86" s="8"/>
      <c r="RYK86" s="8"/>
      <c r="RYL86" s="8"/>
      <c r="RYM86" s="8"/>
      <c r="RYN86" s="8"/>
      <c r="RYO86" s="8"/>
      <c r="RYP86" s="8"/>
      <c r="RYQ86" s="8"/>
      <c r="RYR86" s="8"/>
      <c r="RYS86" s="8"/>
      <c r="RYT86" s="8"/>
      <c r="RYU86" s="8"/>
      <c r="RYV86" s="8"/>
      <c r="RYW86" s="8"/>
      <c r="RYX86" s="8"/>
      <c r="RYY86" s="8"/>
      <c r="RYZ86" s="8"/>
      <c r="RZA86" s="8"/>
      <c r="RZB86" s="8"/>
      <c r="RZC86" s="8"/>
      <c r="RZD86" s="8"/>
      <c r="RZE86" s="8"/>
      <c r="RZF86" s="8"/>
      <c r="RZG86" s="8"/>
      <c r="RZH86" s="8"/>
      <c r="RZI86" s="8"/>
      <c r="RZJ86" s="8"/>
      <c r="RZK86" s="8"/>
      <c r="RZL86" s="8"/>
      <c r="RZM86" s="8"/>
      <c r="RZN86" s="8"/>
      <c r="RZO86" s="8"/>
      <c r="RZP86" s="8"/>
      <c r="RZQ86" s="8"/>
      <c r="RZR86" s="8"/>
      <c r="RZS86" s="8"/>
      <c r="RZT86" s="8"/>
      <c r="RZU86" s="8"/>
      <c r="RZV86" s="8"/>
      <c r="RZW86" s="8"/>
      <c r="RZX86" s="8"/>
      <c r="RZY86" s="8"/>
      <c r="RZZ86" s="8"/>
      <c r="SAA86" s="8"/>
      <c r="SAB86"/>
      <c r="SAC86" s="8"/>
      <c r="SAD86" s="8"/>
      <c r="SAE86" s="8"/>
      <c r="SAF86" s="8"/>
      <c r="SAG86" s="8"/>
      <c r="SAH86" s="8"/>
      <c r="SAI86" s="8"/>
      <c r="SAJ86" s="8"/>
      <c r="SAK86" s="8"/>
      <c r="SAL86" s="8"/>
      <c r="SAM86" s="8"/>
      <c r="SAN86" s="8"/>
      <c r="SAO86" s="8"/>
      <c r="SAP86" s="8"/>
      <c r="SAQ86" s="8"/>
      <c r="SAR86" s="8"/>
      <c r="SAS86" s="8"/>
      <c r="SAT86" s="8"/>
      <c r="SAU86" s="8"/>
      <c r="SAV86" s="8"/>
      <c r="SAW86" s="8"/>
      <c r="SAX86" s="8"/>
      <c r="SAY86" s="8"/>
      <c r="SAZ86" s="8"/>
      <c r="SBA86" s="8"/>
      <c r="SBB86" s="8"/>
      <c r="SBC86" s="8"/>
      <c r="SBD86" s="8"/>
      <c r="SBE86" s="8"/>
      <c r="SBF86" s="8"/>
      <c r="SBG86" s="8"/>
      <c r="SBH86" s="8"/>
      <c r="SBI86" s="8"/>
      <c r="SBJ86" s="8"/>
      <c r="SBK86" s="8"/>
      <c r="SBL86" s="8"/>
      <c r="SBM86" s="8"/>
      <c r="SBN86" s="8"/>
      <c r="SBO86" s="8"/>
      <c r="SBP86" s="8"/>
      <c r="SBQ86" s="8"/>
      <c r="SBR86" s="8"/>
      <c r="SBS86" s="8"/>
      <c r="SBT86" s="8"/>
      <c r="SBU86" s="8"/>
      <c r="SBV86" s="8"/>
      <c r="SBW86" s="8"/>
      <c r="SBX86" s="8"/>
      <c r="SBY86" s="8"/>
      <c r="SBZ86" s="8"/>
      <c r="SCA86" s="8"/>
      <c r="SCB86" s="8"/>
      <c r="SCC86" s="8"/>
      <c r="SCD86" s="8"/>
      <c r="SCE86" s="8"/>
      <c r="SCF86" s="8"/>
      <c r="SCG86" s="8"/>
      <c r="SCH86" s="8"/>
      <c r="SCI86" s="8"/>
      <c r="SCJ86" s="8"/>
      <c r="SCK86"/>
      <c r="SCL86" s="8"/>
      <c r="SCM86" s="8"/>
      <c r="SCN86" s="8"/>
      <c r="SCO86" s="8"/>
      <c r="SCP86" s="8"/>
      <c r="SCQ86" s="8"/>
      <c r="SCR86" s="8"/>
      <c r="SCS86" s="8"/>
      <c r="SCT86" s="8"/>
      <c r="SCU86" s="8"/>
      <c r="SCV86" s="8"/>
      <c r="SCW86" s="8"/>
      <c r="SCX86" s="8"/>
      <c r="SCY86" s="8"/>
      <c r="SCZ86" s="8"/>
      <c r="SDA86" s="8"/>
      <c r="SDB86" s="8"/>
      <c r="SDC86" s="8"/>
      <c r="SDD86" s="8"/>
      <c r="SDE86" s="8"/>
      <c r="SDF86" s="8"/>
      <c r="SDG86" s="8"/>
      <c r="SDH86" s="8"/>
      <c r="SDI86" s="8"/>
      <c r="SDJ86" s="8"/>
      <c r="SDK86" s="8"/>
      <c r="SDL86" s="8"/>
      <c r="SDM86" s="8"/>
      <c r="SDN86" s="8"/>
      <c r="SDO86" s="8"/>
      <c r="SDP86" s="8"/>
      <c r="SDQ86" s="8"/>
      <c r="SDR86" s="8"/>
      <c r="SDS86" s="8"/>
      <c r="SDT86" s="8"/>
      <c r="SDU86" s="8"/>
      <c r="SDV86" s="8"/>
      <c r="SDW86" s="8"/>
      <c r="SDX86" s="8"/>
      <c r="SDY86" s="8"/>
      <c r="SDZ86" s="8"/>
      <c r="SEA86" s="8"/>
      <c r="SEB86" s="8"/>
      <c r="SEC86" s="8"/>
      <c r="SED86" s="8"/>
      <c r="SEE86" s="8"/>
      <c r="SEF86" s="8"/>
      <c r="SEG86" s="8"/>
      <c r="SEH86" s="8"/>
      <c r="SEI86" s="8"/>
      <c r="SEJ86" s="8"/>
      <c r="SEK86" s="8"/>
      <c r="SEL86" s="8"/>
      <c r="SEM86" s="8"/>
      <c r="SEN86" s="8"/>
      <c r="SEO86" s="8"/>
      <c r="SEP86" s="8"/>
      <c r="SEQ86" s="8"/>
      <c r="SER86" s="8"/>
      <c r="SES86" s="8"/>
      <c r="SET86"/>
      <c r="SEU86" s="8"/>
      <c r="SEV86" s="8"/>
      <c r="SEW86" s="8"/>
      <c r="SEX86" s="8"/>
      <c r="SEY86" s="8"/>
      <c r="SEZ86" s="8"/>
      <c r="SFA86" s="8"/>
      <c r="SFB86" s="8"/>
      <c r="SFC86" s="8"/>
      <c r="SFD86" s="8"/>
      <c r="SFE86" s="8"/>
      <c r="SFF86" s="8"/>
      <c r="SFG86" s="8"/>
      <c r="SFH86" s="8"/>
      <c r="SFI86" s="8"/>
      <c r="SFJ86" s="8"/>
      <c r="SFK86" s="8"/>
      <c r="SFL86" s="8"/>
      <c r="SFM86" s="8"/>
      <c r="SFN86" s="8"/>
      <c r="SFO86" s="8"/>
      <c r="SFP86" s="8"/>
      <c r="SFQ86" s="8"/>
      <c r="SFR86" s="8"/>
      <c r="SFS86" s="8"/>
      <c r="SFT86" s="8"/>
      <c r="SFU86" s="8"/>
      <c r="SFV86" s="8"/>
      <c r="SFW86" s="8"/>
      <c r="SFX86" s="8"/>
      <c r="SFY86" s="8"/>
      <c r="SFZ86" s="8"/>
      <c r="SGA86" s="8"/>
      <c r="SGB86" s="8"/>
      <c r="SGC86" s="8"/>
      <c r="SGD86" s="8"/>
      <c r="SGE86" s="8"/>
      <c r="SGF86" s="8"/>
      <c r="SGG86" s="8"/>
      <c r="SGH86" s="8"/>
      <c r="SGI86" s="8"/>
      <c r="SGJ86" s="8"/>
      <c r="SGK86" s="8"/>
      <c r="SGL86" s="8"/>
      <c r="SGM86" s="8"/>
      <c r="SGN86" s="8"/>
      <c r="SGO86" s="8"/>
      <c r="SGP86" s="8"/>
      <c r="SGQ86" s="8"/>
      <c r="SGR86" s="8"/>
      <c r="SGS86" s="8"/>
      <c r="SGT86" s="8"/>
      <c r="SGU86" s="8"/>
      <c r="SGV86" s="8"/>
      <c r="SGW86" s="8"/>
      <c r="SGX86" s="8"/>
      <c r="SGY86" s="8"/>
      <c r="SGZ86" s="8"/>
      <c r="SHA86" s="8"/>
      <c r="SHB86" s="8"/>
      <c r="SHC86"/>
      <c r="SHD86" s="8"/>
      <c r="SHE86" s="8"/>
      <c r="SHF86" s="8"/>
      <c r="SHG86" s="8"/>
      <c r="SHH86" s="8"/>
      <c r="SHI86" s="8"/>
      <c r="SHJ86" s="8"/>
      <c r="SHK86" s="8"/>
      <c r="SHL86" s="8"/>
      <c r="SHM86" s="8"/>
      <c r="SHN86" s="8"/>
      <c r="SHO86" s="8"/>
      <c r="SHP86" s="8"/>
      <c r="SHQ86" s="8"/>
      <c r="SHR86" s="8"/>
      <c r="SHS86" s="8"/>
      <c r="SHT86" s="8"/>
      <c r="SHU86" s="8"/>
      <c r="SHV86" s="8"/>
      <c r="SHW86" s="8"/>
      <c r="SHX86" s="8"/>
      <c r="SHY86" s="8"/>
      <c r="SHZ86" s="8"/>
      <c r="SIA86" s="8"/>
      <c r="SIB86" s="8"/>
      <c r="SIC86" s="8"/>
      <c r="SID86" s="8"/>
      <c r="SIE86" s="8"/>
      <c r="SIF86" s="8"/>
      <c r="SIG86" s="8"/>
      <c r="SIH86" s="8"/>
      <c r="SII86" s="8"/>
      <c r="SIJ86" s="8"/>
      <c r="SIK86" s="8"/>
      <c r="SIL86" s="8"/>
      <c r="SIM86" s="8"/>
      <c r="SIN86" s="8"/>
      <c r="SIO86" s="8"/>
      <c r="SIP86" s="8"/>
      <c r="SIQ86" s="8"/>
      <c r="SIR86" s="8"/>
      <c r="SIS86" s="8"/>
      <c r="SIT86" s="8"/>
      <c r="SIU86" s="8"/>
      <c r="SIV86" s="8"/>
      <c r="SIW86" s="8"/>
      <c r="SIX86" s="8"/>
      <c r="SIY86" s="8"/>
      <c r="SIZ86" s="8"/>
      <c r="SJA86" s="8"/>
      <c r="SJB86" s="8"/>
      <c r="SJC86" s="8"/>
      <c r="SJD86" s="8"/>
      <c r="SJE86" s="8"/>
      <c r="SJF86" s="8"/>
      <c r="SJG86" s="8"/>
      <c r="SJH86" s="8"/>
      <c r="SJI86" s="8"/>
      <c r="SJJ86" s="8"/>
      <c r="SJK86" s="8"/>
      <c r="SJL86"/>
      <c r="SJM86" s="8"/>
      <c r="SJN86" s="8"/>
      <c r="SJO86" s="8"/>
      <c r="SJP86" s="8"/>
      <c r="SJQ86" s="8"/>
      <c r="SJR86" s="8"/>
      <c r="SJS86" s="8"/>
      <c r="SJT86" s="8"/>
      <c r="SJU86" s="8"/>
      <c r="SJV86" s="8"/>
      <c r="SJW86" s="8"/>
      <c r="SJX86" s="8"/>
      <c r="SJY86" s="8"/>
      <c r="SJZ86" s="8"/>
      <c r="SKA86" s="8"/>
      <c r="SKB86" s="8"/>
      <c r="SKC86" s="8"/>
      <c r="SKD86" s="8"/>
      <c r="SKE86" s="8"/>
      <c r="SKF86" s="8"/>
      <c r="SKG86" s="8"/>
      <c r="SKH86" s="8"/>
      <c r="SKI86" s="8"/>
      <c r="SKJ86" s="8"/>
      <c r="SKK86" s="8"/>
      <c r="SKL86" s="8"/>
      <c r="SKM86" s="8"/>
      <c r="SKN86" s="8"/>
      <c r="SKO86" s="8"/>
      <c r="SKP86" s="8"/>
      <c r="SKQ86" s="8"/>
      <c r="SKR86" s="8"/>
      <c r="SKS86" s="8"/>
      <c r="SKT86" s="8"/>
      <c r="SKU86" s="8"/>
      <c r="SKV86" s="8"/>
      <c r="SKW86" s="8"/>
      <c r="SKX86" s="8"/>
      <c r="SKY86" s="8"/>
      <c r="SKZ86" s="8"/>
      <c r="SLA86" s="8"/>
      <c r="SLB86" s="8"/>
      <c r="SLC86" s="8"/>
      <c r="SLD86" s="8"/>
      <c r="SLE86" s="8"/>
      <c r="SLF86" s="8"/>
      <c r="SLG86" s="8"/>
      <c r="SLH86" s="8"/>
      <c r="SLI86" s="8"/>
      <c r="SLJ86" s="8"/>
      <c r="SLK86" s="8"/>
      <c r="SLL86" s="8"/>
      <c r="SLM86" s="8"/>
      <c r="SLN86" s="8"/>
      <c r="SLO86" s="8"/>
      <c r="SLP86" s="8"/>
      <c r="SLQ86" s="8"/>
      <c r="SLR86" s="8"/>
      <c r="SLS86" s="8"/>
      <c r="SLT86" s="8"/>
      <c r="SLU86"/>
      <c r="SLV86" s="8"/>
      <c r="SLW86" s="8"/>
      <c r="SLX86" s="8"/>
      <c r="SLY86" s="8"/>
      <c r="SLZ86" s="8"/>
      <c r="SMA86" s="8"/>
      <c r="SMB86" s="8"/>
      <c r="SMC86" s="8"/>
      <c r="SMD86" s="8"/>
      <c r="SME86" s="8"/>
      <c r="SMF86" s="8"/>
      <c r="SMG86" s="8"/>
      <c r="SMH86" s="8"/>
      <c r="SMI86" s="8"/>
      <c r="SMJ86" s="8"/>
      <c r="SMK86" s="8"/>
      <c r="SML86" s="8"/>
      <c r="SMM86" s="8"/>
      <c r="SMN86" s="8"/>
      <c r="SMO86" s="8"/>
      <c r="SMP86" s="8"/>
      <c r="SMQ86" s="8"/>
      <c r="SMR86" s="8"/>
      <c r="SMS86" s="8"/>
      <c r="SMT86" s="8"/>
      <c r="SMU86" s="8"/>
      <c r="SMV86" s="8"/>
      <c r="SMW86" s="8"/>
      <c r="SMX86" s="8"/>
      <c r="SMY86" s="8"/>
      <c r="SMZ86" s="8"/>
      <c r="SNA86" s="8"/>
      <c r="SNB86" s="8"/>
      <c r="SNC86" s="8"/>
      <c r="SND86" s="8"/>
      <c r="SNE86" s="8"/>
      <c r="SNF86" s="8"/>
      <c r="SNG86" s="8"/>
      <c r="SNH86" s="8"/>
      <c r="SNI86" s="8"/>
      <c r="SNJ86" s="8"/>
      <c r="SNK86" s="8"/>
      <c r="SNL86" s="8"/>
      <c r="SNM86" s="8"/>
      <c r="SNN86" s="8"/>
      <c r="SNO86" s="8"/>
      <c r="SNP86" s="8"/>
      <c r="SNQ86" s="8"/>
      <c r="SNR86" s="8"/>
      <c r="SNS86" s="8"/>
      <c r="SNT86" s="8"/>
      <c r="SNU86" s="8"/>
      <c r="SNV86" s="8"/>
      <c r="SNW86" s="8"/>
      <c r="SNX86" s="8"/>
      <c r="SNY86" s="8"/>
      <c r="SNZ86" s="8"/>
      <c r="SOA86" s="8"/>
      <c r="SOB86" s="8"/>
      <c r="SOC86" s="8"/>
      <c r="SOD86"/>
      <c r="SOE86" s="8"/>
      <c r="SOF86" s="8"/>
      <c r="SOG86" s="8"/>
      <c r="SOH86" s="8"/>
      <c r="SOI86" s="8"/>
      <c r="SOJ86" s="8"/>
      <c r="SOK86" s="8"/>
      <c r="SOL86" s="8"/>
      <c r="SOM86" s="8"/>
      <c r="SON86" s="8"/>
      <c r="SOO86" s="8"/>
      <c r="SOP86" s="8"/>
      <c r="SOQ86" s="8"/>
      <c r="SOR86" s="8"/>
      <c r="SOS86" s="8"/>
      <c r="SOT86" s="8"/>
      <c r="SOU86" s="8"/>
      <c r="SOV86" s="8"/>
      <c r="SOW86" s="8"/>
      <c r="SOX86" s="8"/>
      <c r="SOY86" s="8"/>
      <c r="SOZ86" s="8"/>
      <c r="SPA86" s="8"/>
      <c r="SPB86" s="8"/>
      <c r="SPC86" s="8"/>
      <c r="SPD86" s="8"/>
      <c r="SPE86" s="8"/>
      <c r="SPF86" s="8"/>
      <c r="SPG86" s="8"/>
      <c r="SPH86" s="8"/>
      <c r="SPI86" s="8"/>
      <c r="SPJ86" s="8"/>
      <c r="SPK86" s="8"/>
      <c r="SPL86" s="8"/>
      <c r="SPM86" s="8"/>
      <c r="SPN86" s="8"/>
      <c r="SPO86" s="8"/>
      <c r="SPP86" s="8"/>
      <c r="SPQ86" s="8"/>
      <c r="SPR86" s="8"/>
      <c r="SPS86" s="8"/>
      <c r="SPT86" s="8"/>
      <c r="SPU86" s="8"/>
      <c r="SPV86" s="8"/>
      <c r="SPW86" s="8"/>
      <c r="SPX86" s="8"/>
      <c r="SPY86" s="8"/>
      <c r="SPZ86" s="8"/>
      <c r="SQA86" s="8"/>
      <c r="SQB86" s="8"/>
      <c r="SQC86" s="8"/>
      <c r="SQD86" s="8"/>
      <c r="SQE86" s="8"/>
      <c r="SQF86" s="8"/>
      <c r="SQG86" s="8"/>
      <c r="SQH86" s="8"/>
      <c r="SQI86" s="8"/>
      <c r="SQJ86" s="8"/>
      <c r="SQK86" s="8"/>
      <c r="SQL86" s="8"/>
      <c r="SQM86"/>
      <c r="SQN86" s="8"/>
      <c r="SQO86" s="8"/>
      <c r="SQP86" s="8"/>
      <c r="SQQ86" s="8"/>
      <c r="SQR86" s="8"/>
      <c r="SQS86" s="8"/>
      <c r="SQT86" s="8"/>
      <c r="SQU86" s="8"/>
      <c r="SQV86" s="8"/>
      <c r="SQW86" s="8"/>
      <c r="SQX86" s="8"/>
      <c r="SQY86" s="8"/>
      <c r="SQZ86" s="8"/>
      <c r="SRA86" s="8"/>
      <c r="SRB86" s="8"/>
      <c r="SRC86" s="8"/>
      <c r="SRD86" s="8"/>
      <c r="SRE86" s="8"/>
      <c r="SRF86" s="8"/>
      <c r="SRG86" s="8"/>
      <c r="SRH86" s="8"/>
      <c r="SRI86" s="8"/>
      <c r="SRJ86" s="8"/>
      <c r="SRK86" s="8"/>
      <c r="SRL86" s="8"/>
      <c r="SRM86" s="8"/>
      <c r="SRN86" s="8"/>
      <c r="SRO86" s="8"/>
      <c r="SRP86" s="8"/>
      <c r="SRQ86" s="8"/>
      <c r="SRR86" s="8"/>
      <c r="SRS86" s="8"/>
      <c r="SRT86" s="8"/>
      <c r="SRU86" s="8"/>
      <c r="SRV86" s="8"/>
      <c r="SRW86" s="8"/>
      <c r="SRX86" s="8"/>
      <c r="SRY86" s="8"/>
      <c r="SRZ86" s="8"/>
      <c r="SSA86" s="8"/>
      <c r="SSB86" s="8"/>
      <c r="SSC86" s="8"/>
      <c r="SSD86" s="8"/>
      <c r="SSE86" s="8"/>
      <c r="SSF86" s="8"/>
      <c r="SSG86" s="8"/>
      <c r="SSH86" s="8"/>
      <c r="SSI86" s="8"/>
      <c r="SSJ86" s="8"/>
      <c r="SSK86" s="8"/>
      <c r="SSL86" s="8"/>
      <c r="SSM86" s="8"/>
      <c r="SSN86" s="8"/>
      <c r="SSO86" s="8"/>
      <c r="SSP86" s="8"/>
      <c r="SSQ86" s="8"/>
      <c r="SSR86" s="8"/>
      <c r="SSS86" s="8"/>
      <c r="SST86" s="8"/>
      <c r="SSU86" s="8"/>
      <c r="SSV86"/>
      <c r="SSW86" s="8"/>
      <c r="SSX86" s="8"/>
      <c r="SSY86" s="8"/>
      <c r="SSZ86" s="8"/>
      <c r="STA86" s="8"/>
      <c r="STB86" s="8"/>
      <c r="STC86" s="8"/>
      <c r="STD86" s="8"/>
      <c r="STE86" s="8"/>
      <c r="STF86" s="8"/>
      <c r="STG86" s="8"/>
      <c r="STH86" s="8"/>
      <c r="STI86" s="8"/>
      <c r="STJ86" s="8"/>
      <c r="STK86" s="8"/>
      <c r="STL86" s="8"/>
      <c r="STM86" s="8"/>
      <c r="STN86" s="8"/>
      <c r="STO86" s="8"/>
      <c r="STP86" s="8"/>
      <c r="STQ86" s="8"/>
      <c r="STR86" s="8"/>
      <c r="STS86" s="8"/>
      <c r="STT86" s="8"/>
      <c r="STU86" s="8"/>
      <c r="STV86" s="8"/>
      <c r="STW86" s="8"/>
      <c r="STX86" s="8"/>
      <c r="STY86" s="8"/>
      <c r="STZ86" s="8"/>
      <c r="SUA86" s="8"/>
      <c r="SUB86" s="8"/>
      <c r="SUC86" s="8"/>
      <c r="SUD86" s="8"/>
      <c r="SUE86" s="8"/>
      <c r="SUF86" s="8"/>
      <c r="SUG86" s="8"/>
      <c r="SUH86" s="8"/>
      <c r="SUI86" s="8"/>
      <c r="SUJ86" s="8"/>
      <c r="SUK86" s="8"/>
      <c r="SUL86" s="8"/>
      <c r="SUM86" s="8"/>
      <c r="SUN86" s="8"/>
      <c r="SUO86" s="8"/>
      <c r="SUP86" s="8"/>
      <c r="SUQ86" s="8"/>
      <c r="SUR86" s="8"/>
      <c r="SUS86" s="8"/>
      <c r="SUT86" s="8"/>
      <c r="SUU86" s="8"/>
      <c r="SUV86" s="8"/>
      <c r="SUW86" s="8"/>
      <c r="SUX86" s="8"/>
      <c r="SUY86" s="8"/>
      <c r="SUZ86" s="8"/>
      <c r="SVA86" s="8"/>
      <c r="SVB86" s="8"/>
      <c r="SVC86" s="8"/>
      <c r="SVD86" s="8"/>
      <c r="SVE86"/>
      <c r="SVF86" s="8"/>
      <c r="SVG86" s="8"/>
      <c r="SVH86" s="8"/>
      <c r="SVI86" s="8"/>
      <c r="SVJ86" s="8"/>
      <c r="SVK86" s="8"/>
      <c r="SVL86" s="8"/>
      <c r="SVM86" s="8"/>
      <c r="SVN86" s="8"/>
      <c r="SVO86" s="8"/>
      <c r="SVP86" s="8"/>
      <c r="SVQ86" s="8"/>
      <c r="SVR86" s="8"/>
      <c r="SVS86" s="8"/>
      <c r="SVT86" s="8"/>
      <c r="SVU86" s="8"/>
      <c r="SVV86" s="8"/>
      <c r="SVW86" s="8"/>
      <c r="SVX86" s="8"/>
      <c r="SVY86" s="8"/>
      <c r="SVZ86" s="8"/>
      <c r="SWA86" s="8"/>
      <c r="SWB86" s="8"/>
      <c r="SWC86" s="8"/>
      <c r="SWD86" s="8"/>
      <c r="SWE86" s="8"/>
      <c r="SWF86" s="8"/>
      <c r="SWG86" s="8"/>
      <c r="SWH86" s="8"/>
      <c r="SWI86" s="8"/>
      <c r="SWJ86" s="8"/>
      <c r="SWK86" s="8"/>
      <c r="SWL86" s="8"/>
      <c r="SWM86" s="8"/>
      <c r="SWN86" s="8"/>
      <c r="SWO86" s="8"/>
      <c r="SWP86" s="8"/>
      <c r="SWQ86" s="8"/>
      <c r="SWR86" s="8"/>
      <c r="SWS86" s="8"/>
      <c r="SWT86" s="8"/>
      <c r="SWU86" s="8"/>
      <c r="SWV86" s="8"/>
      <c r="SWW86" s="8"/>
      <c r="SWX86" s="8"/>
      <c r="SWY86" s="8"/>
      <c r="SWZ86" s="8"/>
      <c r="SXA86" s="8"/>
      <c r="SXB86" s="8"/>
      <c r="SXC86" s="8"/>
      <c r="SXD86" s="8"/>
      <c r="SXE86" s="8"/>
      <c r="SXF86" s="8"/>
      <c r="SXG86" s="8"/>
      <c r="SXH86" s="8"/>
      <c r="SXI86" s="8"/>
      <c r="SXJ86" s="8"/>
      <c r="SXK86" s="8"/>
      <c r="SXL86" s="8"/>
      <c r="SXM86" s="8"/>
      <c r="SXN86"/>
      <c r="SXO86" s="8"/>
      <c r="SXP86" s="8"/>
      <c r="SXQ86" s="8"/>
      <c r="SXR86" s="8"/>
      <c r="SXS86" s="8"/>
      <c r="SXT86" s="8"/>
      <c r="SXU86" s="8"/>
      <c r="SXV86" s="8"/>
      <c r="SXW86" s="8"/>
      <c r="SXX86" s="8"/>
      <c r="SXY86" s="8"/>
      <c r="SXZ86" s="8"/>
      <c r="SYA86" s="8"/>
      <c r="SYB86" s="8"/>
      <c r="SYC86" s="8"/>
      <c r="SYD86" s="8"/>
      <c r="SYE86" s="8"/>
      <c r="SYF86" s="8"/>
      <c r="SYG86" s="8"/>
      <c r="SYH86" s="8"/>
      <c r="SYI86" s="8"/>
      <c r="SYJ86" s="8"/>
      <c r="SYK86" s="8"/>
      <c r="SYL86" s="8"/>
      <c r="SYM86" s="8"/>
      <c r="SYN86" s="8"/>
      <c r="SYO86" s="8"/>
      <c r="SYP86" s="8"/>
      <c r="SYQ86" s="8"/>
      <c r="SYR86" s="8"/>
      <c r="SYS86" s="8"/>
      <c r="SYT86" s="8"/>
      <c r="SYU86" s="8"/>
      <c r="SYV86" s="8"/>
      <c r="SYW86" s="8"/>
      <c r="SYX86" s="8"/>
      <c r="SYY86" s="8"/>
      <c r="SYZ86" s="8"/>
      <c r="SZA86" s="8"/>
      <c r="SZB86" s="8"/>
      <c r="SZC86" s="8"/>
      <c r="SZD86" s="8"/>
      <c r="SZE86" s="8"/>
      <c r="SZF86" s="8"/>
      <c r="SZG86" s="8"/>
      <c r="SZH86" s="8"/>
      <c r="SZI86" s="8"/>
      <c r="SZJ86" s="8"/>
      <c r="SZK86" s="8"/>
      <c r="SZL86" s="8"/>
      <c r="SZM86" s="8"/>
      <c r="SZN86" s="8"/>
      <c r="SZO86" s="8"/>
      <c r="SZP86" s="8"/>
      <c r="SZQ86" s="8"/>
      <c r="SZR86" s="8"/>
      <c r="SZS86" s="8"/>
      <c r="SZT86" s="8"/>
      <c r="SZU86" s="8"/>
      <c r="SZV86" s="8"/>
      <c r="SZW86"/>
      <c r="SZX86" s="8"/>
      <c r="SZY86" s="8"/>
      <c r="SZZ86" s="8"/>
      <c r="TAA86" s="8"/>
      <c r="TAB86" s="8"/>
      <c r="TAC86" s="8"/>
      <c r="TAD86" s="8"/>
      <c r="TAE86" s="8"/>
      <c r="TAF86" s="8"/>
      <c r="TAG86" s="8"/>
      <c r="TAH86" s="8"/>
      <c r="TAI86" s="8"/>
      <c r="TAJ86" s="8"/>
      <c r="TAK86" s="8"/>
      <c r="TAL86" s="8"/>
      <c r="TAM86" s="8"/>
      <c r="TAN86" s="8"/>
      <c r="TAO86" s="8"/>
      <c r="TAP86" s="8"/>
      <c r="TAQ86" s="8"/>
      <c r="TAR86" s="8"/>
      <c r="TAS86" s="8"/>
      <c r="TAT86" s="8"/>
      <c r="TAU86" s="8"/>
      <c r="TAV86" s="8"/>
      <c r="TAW86" s="8"/>
      <c r="TAX86" s="8"/>
      <c r="TAY86" s="8"/>
      <c r="TAZ86" s="8"/>
      <c r="TBA86" s="8"/>
      <c r="TBB86" s="8"/>
      <c r="TBC86" s="8"/>
      <c r="TBD86" s="8"/>
      <c r="TBE86" s="8"/>
      <c r="TBF86" s="8"/>
      <c r="TBG86" s="8"/>
      <c r="TBH86" s="8"/>
      <c r="TBI86" s="8"/>
      <c r="TBJ86" s="8"/>
      <c r="TBK86" s="8"/>
      <c r="TBL86" s="8"/>
      <c r="TBM86" s="8"/>
      <c r="TBN86" s="8"/>
      <c r="TBO86" s="8"/>
      <c r="TBP86" s="8"/>
      <c r="TBQ86" s="8"/>
      <c r="TBR86" s="8"/>
      <c r="TBS86" s="8"/>
      <c r="TBT86" s="8"/>
      <c r="TBU86" s="8"/>
      <c r="TBV86" s="8"/>
      <c r="TBW86" s="8"/>
      <c r="TBX86" s="8"/>
      <c r="TBY86" s="8"/>
      <c r="TBZ86" s="8"/>
      <c r="TCA86" s="8"/>
      <c r="TCB86" s="8"/>
      <c r="TCC86" s="8"/>
      <c r="TCD86" s="8"/>
      <c r="TCE86" s="8"/>
      <c r="TCF86"/>
      <c r="TCG86" s="8"/>
      <c r="TCH86" s="8"/>
      <c r="TCI86" s="8"/>
      <c r="TCJ86" s="8"/>
      <c r="TCK86" s="8"/>
      <c r="TCL86" s="8"/>
      <c r="TCM86" s="8"/>
      <c r="TCN86" s="8"/>
      <c r="TCO86" s="8"/>
      <c r="TCP86" s="8"/>
      <c r="TCQ86" s="8"/>
      <c r="TCR86" s="8"/>
      <c r="TCS86" s="8"/>
      <c r="TCT86" s="8"/>
      <c r="TCU86" s="8"/>
      <c r="TCV86" s="8"/>
      <c r="TCW86" s="8"/>
      <c r="TCX86" s="8"/>
      <c r="TCY86" s="8"/>
      <c r="TCZ86" s="8"/>
      <c r="TDA86" s="8"/>
      <c r="TDB86" s="8"/>
      <c r="TDC86" s="8"/>
      <c r="TDD86" s="8"/>
      <c r="TDE86" s="8"/>
      <c r="TDF86" s="8"/>
      <c r="TDG86" s="8"/>
      <c r="TDH86" s="8"/>
      <c r="TDI86" s="8"/>
      <c r="TDJ86" s="8"/>
      <c r="TDK86" s="8"/>
      <c r="TDL86" s="8"/>
      <c r="TDM86" s="8"/>
      <c r="TDN86" s="8"/>
      <c r="TDO86" s="8"/>
      <c r="TDP86" s="8"/>
      <c r="TDQ86" s="8"/>
      <c r="TDR86" s="8"/>
      <c r="TDS86" s="8"/>
      <c r="TDT86" s="8"/>
      <c r="TDU86" s="8"/>
      <c r="TDV86" s="8"/>
      <c r="TDW86" s="8"/>
      <c r="TDX86" s="8"/>
      <c r="TDY86" s="8"/>
      <c r="TDZ86" s="8"/>
      <c r="TEA86" s="8"/>
      <c r="TEB86" s="8"/>
      <c r="TEC86" s="8"/>
      <c r="TED86" s="8"/>
      <c r="TEE86" s="8"/>
      <c r="TEF86" s="8"/>
      <c r="TEG86" s="8"/>
      <c r="TEH86" s="8"/>
      <c r="TEI86" s="8"/>
      <c r="TEJ86" s="8"/>
      <c r="TEK86" s="8"/>
      <c r="TEL86" s="8"/>
      <c r="TEM86" s="8"/>
      <c r="TEN86" s="8"/>
      <c r="TEO86"/>
      <c r="TEP86" s="8"/>
      <c r="TEQ86" s="8"/>
      <c r="TER86" s="8"/>
      <c r="TES86" s="8"/>
      <c r="TET86" s="8"/>
      <c r="TEU86" s="8"/>
      <c r="TEV86" s="8"/>
      <c r="TEW86" s="8"/>
      <c r="TEX86" s="8"/>
      <c r="TEY86" s="8"/>
      <c r="TEZ86" s="8"/>
      <c r="TFA86" s="8"/>
      <c r="TFB86" s="8"/>
      <c r="TFC86" s="8"/>
      <c r="TFD86" s="8"/>
      <c r="TFE86" s="8"/>
      <c r="TFF86" s="8"/>
      <c r="TFG86" s="8"/>
      <c r="TFH86" s="8"/>
      <c r="TFI86" s="8"/>
      <c r="TFJ86" s="8"/>
      <c r="TFK86" s="8"/>
      <c r="TFL86" s="8"/>
      <c r="TFM86" s="8"/>
      <c r="TFN86" s="8"/>
      <c r="TFO86" s="8"/>
      <c r="TFP86" s="8"/>
      <c r="TFQ86" s="8"/>
      <c r="TFR86" s="8"/>
      <c r="TFS86" s="8"/>
      <c r="TFT86" s="8"/>
      <c r="TFU86" s="8"/>
      <c r="TFV86" s="8"/>
      <c r="TFW86" s="8"/>
      <c r="TFX86" s="8"/>
      <c r="TFY86" s="8"/>
      <c r="TFZ86" s="8"/>
      <c r="TGA86" s="8"/>
      <c r="TGB86" s="8"/>
      <c r="TGC86" s="8"/>
      <c r="TGD86" s="8"/>
      <c r="TGE86" s="8"/>
      <c r="TGF86" s="8"/>
      <c r="TGG86" s="8"/>
      <c r="TGH86" s="8"/>
      <c r="TGI86" s="8"/>
      <c r="TGJ86" s="8"/>
      <c r="TGK86" s="8"/>
      <c r="TGL86" s="8"/>
      <c r="TGM86" s="8"/>
      <c r="TGN86" s="8"/>
      <c r="TGO86" s="8"/>
      <c r="TGP86" s="8"/>
      <c r="TGQ86" s="8"/>
      <c r="TGR86" s="8"/>
      <c r="TGS86" s="8"/>
      <c r="TGT86" s="8"/>
      <c r="TGU86" s="8"/>
      <c r="TGV86" s="8"/>
      <c r="TGW86" s="8"/>
      <c r="TGX86"/>
      <c r="TGY86" s="8"/>
      <c r="TGZ86" s="8"/>
      <c r="THA86" s="8"/>
      <c r="THB86" s="8"/>
      <c r="THC86" s="8"/>
      <c r="THD86" s="8"/>
      <c r="THE86" s="8"/>
      <c r="THF86" s="8"/>
      <c r="THG86" s="8"/>
      <c r="THH86" s="8"/>
      <c r="THI86" s="8"/>
      <c r="THJ86" s="8"/>
      <c r="THK86" s="8"/>
      <c r="THL86" s="8"/>
      <c r="THM86" s="8"/>
      <c r="THN86" s="8"/>
      <c r="THO86" s="8"/>
      <c r="THP86" s="8"/>
      <c r="THQ86" s="8"/>
      <c r="THR86" s="8"/>
      <c r="THS86" s="8"/>
      <c r="THT86" s="8"/>
      <c r="THU86" s="8"/>
      <c r="THV86" s="8"/>
      <c r="THW86" s="8"/>
      <c r="THX86" s="8"/>
      <c r="THY86" s="8"/>
      <c r="THZ86" s="8"/>
      <c r="TIA86" s="8"/>
      <c r="TIB86" s="8"/>
      <c r="TIC86" s="8"/>
      <c r="TID86" s="8"/>
      <c r="TIE86" s="8"/>
      <c r="TIF86" s="8"/>
      <c r="TIG86" s="8"/>
      <c r="TIH86" s="8"/>
      <c r="TII86" s="8"/>
      <c r="TIJ86" s="8"/>
      <c r="TIK86" s="8"/>
      <c r="TIL86" s="8"/>
      <c r="TIM86" s="8"/>
      <c r="TIN86" s="8"/>
      <c r="TIO86" s="8"/>
      <c r="TIP86" s="8"/>
      <c r="TIQ86" s="8"/>
      <c r="TIR86" s="8"/>
      <c r="TIS86" s="8"/>
      <c r="TIT86" s="8"/>
      <c r="TIU86" s="8"/>
      <c r="TIV86" s="8"/>
      <c r="TIW86" s="8"/>
      <c r="TIX86" s="8"/>
      <c r="TIY86" s="8"/>
      <c r="TIZ86" s="8"/>
      <c r="TJA86" s="8"/>
      <c r="TJB86" s="8"/>
      <c r="TJC86" s="8"/>
      <c r="TJD86" s="8"/>
      <c r="TJE86" s="8"/>
      <c r="TJF86" s="8"/>
      <c r="TJG86"/>
      <c r="TJH86" s="8"/>
      <c r="TJI86" s="8"/>
      <c r="TJJ86" s="8"/>
      <c r="TJK86" s="8"/>
      <c r="TJL86" s="8"/>
      <c r="TJM86" s="8"/>
      <c r="TJN86" s="8"/>
      <c r="TJO86" s="8"/>
      <c r="TJP86" s="8"/>
      <c r="TJQ86" s="8"/>
      <c r="TJR86" s="8"/>
      <c r="TJS86" s="8"/>
      <c r="TJT86" s="8"/>
      <c r="TJU86" s="8"/>
      <c r="TJV86" s="8"/>
      <c r="TJW86" s="8"/>
      <c r="TJX86" s="8"/>
      <c r="TJY86" s="8"/>
      <c r="TJZ86" s="8"/>
      <c r="TKA86" s="8"/>
      <c r="TKB86" s="8"/>
      <c r="TKC86" s="8"/>
      <c r="TKD86" s="8"/>
      <c r="TKE86" s="8"/>
      <c r="TKF86" s="8"/>
      <c r="TKG86" s="8"/>
      <c r="TKH86" s="8"/>
      <c r="TKI86" s="8"/>
      <c r="TKJ86" s="8"/>
      <c r="TKK86" s="8"/>
      <c r="TKL86" s="8"/>
      <c r="TKM86" s="8"/>
      <c r="TKN86" s="8"/>
      <c r="TKO86" s="8"/>
      <c r="TKP86" s="8"/>
      <c r="TKQ86" s="8"/>
      <c r="TKR86" s="8"/>
      <c r="TKS86" s="8"/>
      <c r="TKT86" s="8"/>
      <c r="TKU86" s="8"/>
      <c r="TKV86" s="8"/>
      <c r="TKW86" s="8"/>
      <c r="TKX86" s="8"/>
      <c r="TKY86" s="8"/>
      <c r="TKZ86" s="8"/>
      <c r="TLA86" s="8"/>
      <c r="TLB86" s="8"/>
      <c r="TLC86" s="8"/>
      <c r="TLD86" s="8"/>
      <c r="TLE86" s="8"/>
      <c r="TLF86" s="8"/>
      <c r="TLG86" s="8"/>
      <c r="TLH86" s="8"/>
      <c r="TLI86" s="8"/>
      <c r="TLJ86" s="8"/>
      <c r="TLK86" s="8"/>
      <c r="TLL86" s="8"/>
      <c r="TLM86" s="8"/>
      <c r="TLN86" s="8"/>
      <c r="TLO86" s="8"/>
      <c r="TLP86"/>
      <c r="TLQ86" s="8"/>
      <c r="TLR86" s="8"/>
      <c r="TLS86" s="8"/>
      <c r="TLT86" s="8"/>
      <c r="TLU86" s="8"/>
      <c r="TLV86" s="8"/>
      <c r="TLW86" s="8"/>
      <c r="TLX86" s="8"/>
      <c r="TLY86" s="8"/>
      <c r="TLZ86" s="8"/>
      <c r="TMA86" s="8"/>
      <c r="TMB86" s="8"/>
      <c r="TMC86" s="8"/>
      <c r="TMD86" s="8"/>
      <c r="TME86" s="8"/>
      <c r="TMF86" s="8"/>
      <c r="TMG86" s="8"/>
      <c r="TMH86" s="8"/>
      <c r="TMI86" s="8"/>
      <c r="TMJ86" s="8"/>
      <c r="TMK86" s="8"/>
      <c r="TML86" s="8"/>
      <c r="TMM86" s="8"/>
      <c r="TMN86" s="8"/>
      <c r="TMO86" s="8"/>
      <c r="TMP86" s="8"/>
      <c r="TMQ86" s="8"/>
      <c r="TMR86" s="8"/>
      <c r="TMS86" s="8"/>
      <c r="TMT86" s="8"/>
      <c r="TMU86" s="8"/>
      <c r="TMV86" s="8"/>
      <c r="TMW86" s="8"/>
      <c r="TMX86" s="8"/>
      <c r="TMY86" s="8"/>
      <c r="TMZ86" s="8"/>
      <c r="TNA86" s="8"/>
      <c r="TNB86" s="8"/>
      <c r="TNC86" s="8"/>
      <c r="TND86" s="8"/>
      <c r="TNE86" s="8"/>
      <c r="TNF86" s="8"/>
      <c r="TNG86" s="8"/>
      <c r="TNH86" s="8"/>
      <c r="TNI86" s="8"/>
      <c r="TNJ86" s="8"/>
      <c r="TNK86" s="8"/>
      <c r="TNL86" s="8"/>
      <c r="TNM86" s="8"/>
      <c r="TNN86" s="8"/>
      <c r="TNO86" s="8"/>
      <c r="TNP86" s="8"/>
      <c r="TNQ86" s="8"/>
      <c r="TNR86" s="8"/>
      <c r="TNS86" s="8"/>
      <c r="TNT86" s="8"/>
      <c r="TNU86" s="8"/>
      <c r="TNV86" s="8"/>
      <c r="TNW86" s="8"/>
      <c r="TNX86" s="8"/>
      <c r="TNY86"/>
      <c r="TNZ86" s="8"/>
      <c r="TOA86" s="8"/>
      <c r="TOB86" s="8"/>
      <c r="TOC86" s="8"/>
      <c r="TOD86" s="8"/>
      <c r="TOE86" s="8"/>
      <c r="TOF86" s="8"/>
      <c r="TOG86" s="8"/>
      <c r="TOH86" s="8"/>
      <c r="TOI86" s="8"/>
      <c r="TOJ86" s="8"/>
      <c r="TOK86" s="8"/>
      <c r="TOL86" s="8"/>
      <c r="TOM86" s="8"/>
      <c r="TON86" s="8"/>
      <c r="TOO86" s="8"/>
      <c r="TOP86" s="8"/>
      <c r="TOQ86" s="8"/>
      <c r="TOR86" s="8"/>
      <c r="TOS86" s="8"/>
      <c r="TOT86" s="8"/>
      <c r="TOU86" s="8"/>
      <c r="TOV86" s="8"/>
      <c r="TOW86" s="8"/>
      <c r="TOX86" s="8"/>
      <c r="TOY86" s="8"/>
      <c r="TOZ86" s="8"/>
      <c r="TPA86" s="8"/>
      <c r="TPB86" s="8"/>
      <c r="TPC86" s="8"/>
      <c r="TPD86" s="8"/>
      <c r="TPE86" s="8"/>
      <c r="TPF86" s="8"/>
      <c r="TPG86" s="8"/>
      <c r="TPH86" s="8"/>
      <c r="TPI86" s="8"/>
      <c r="TPJ86" s="8"/>
      <c r="TPK86" s="8"/>
      <c r="TPL86" s="8"/>
      <c r="TPM86" s="8"/>
      <c r="TPN86" s="8"/>
      <c r="TPO86" s="8"/>
      <c r="TPP86" s="8"/>
      <c r="TPQ86" s="8"/>
      <c r="TPR86" s="8"/>
      <c r="TPS86" s="8"/>
      <c r="TPT86" s="8"/>
      <c r="TPU86" s="8"/>
      <c r="TPV86" s="8"/>
      <c r="TPW86" s="8"/>
      <c r="TPX86" s="8"/>
      <c r="TPY86" s="8"/>
      <c r="TPZ86" s="8"/>
      <c r="TQA86" s="8"/>
      <c r="TQB86" s="8"/>
      <c r="TQC86" s="8"/>
      <c r="TQD86" s="8"/>
      <c r="TQE86" s="8"/>
      <c r="TQF86" s="8"/>
      <c r="TQG86" s="8"/>
      <c r="TQH86"/>
      <c r="TQI86" s="8"/>
      <c r="TQJ86" s="8"/>
      <c r="TQK86" s="8"/>
      <c r="TQL86" s="8"/>
      <c r="TQM86" s="8"/>
      <c r="TQN86" s="8"/>
      <c r="TQO86" s="8"/>
      <c r="TQP86" s="8"/>
      <c r="TQQ86" s="8"/>
      <c r="TQR86" s="8"/>
      <c r="TQS86" s="8"/>
      <c r="TQT86" s="8"/>
      <c r="TQU86" s="8"/>
      <c r="TQV86" s="8"/>
      <c r="TQW86" s="8"/>
      <c r="TQX86" s="8"/>
      <c r="TQY86" s="8"/>
      <c r="TQZ86" s="8"/>
      <c r="TRA86" s="8"/>
      <c r="TRB86" s="8"/>
      <c r="TRC86" s="8"/>
      <c r="TRD86" s="8"/>
      <c r="TRE86" s="8"/>
      <c r="TRF86" s="8"/>
      <c r="TRG86" s="8"/>
      <c r="TRH86" s="8"/>
      <c r="TRI86" s="8"/>
      <c r="TRJ86" s="8"/>
      <c r="TRK86" s="8"/>
      <c r="TRL86" s="8"/>
      <c r="TRM86" s="8"/>
      <c r="TRN86" s="8"/>
      <c r="TRO86" s="8"/>
      <c r="TRP86" s="8"/>
      <c r="TRQ86" s="8"/>
      <c r="TRR86" s="8"/>
      <c r="TRS86" s="8"/>
      <c r="TRT86" s="8"/>
      <c r="TRU86" s="8"/>
      <c r="TRV86" s="8"/>
      <c r="TRW86" s="8"/>
      <c r="TRX86" s="8"/>
      <c r="TRY86" s="8"/>
      <c r="TRZ86" s="8"/>
      <c r="TSA86" s="8"/>
      <c r="TSB86" s="8"/>
      <c r="TSC86" s="8"/>
      <c r="TSD86" s="8"/>
      <c r="TSE86" s="8"/>
      <c r="TSF86" s="8"/>
      <c r="TSG86" s="8"/>
      <c r="TSH86" s="8"/>
      <c r="TSI86" s="8"/>
      <c r="TSJ86" s="8"/>
      <c r="TSK86" s="8"/>
      <c r="TSL86" s="8"/>
      <c r="TSM86" s="8"/>
      <c r="TSN86" s="8"/>
      <c r="TSO86" s="8"/>
      <c r="TSP86" s="8"/>
      <c r="TSQ86"/>
      <c r="TSR86" s="8"/>
      <c r="TSS86" s="8"/>
      <c r="TST86" s="8"/>
      <c r="TSU86" s="8"/>
      <c r="TSV86" s="8"/>
      <c r="TSW86" s="8"/>
      <c r="TSX86" s="8"/>
      <c r="TSY86" s="8"/>
      <c r="TSZ86" s="8"/>
      <c r="TTA86" s="8"/>
      <c r="TTB86" s="8"/>
      <c r="TTC86" s="8"/>
      <c r="TTD86" s="8"/>
      <c r="TTE86" s="8"/>
      <c r="TTF86" s="8"/>
      <c r="TTG86" s="8"/>
      <c r="TTH86" s="8"/>
      <c r="TTI86" s="8"/>
      <c r="TTJ86" s="8"/>
      <c r="TTK86" s="8"/>
      <c r="TTL86" s="8"/>
      <c r="TTM86" s="8"/>
      <c r="TTN86" s="8"/>
      <c r="TTO86" s="8"/>
      <c r="TTP86" s="8"/>
      <c r="TTQ86" s="8"/>
      <c r="TTR86" s="8"/>
      <c r="TTS86" s="8"/>
      <c r="TTT86" s="8"/>
      <c r="TTU86" s="8"/>
      <c r="TTV86" s="8"/>
      <c r="TTW86" s="8"/>
      <c r="TTX86" s="8"/>
      <c r="TTY86" s="8"/>
      <c r="TTZ86" s="8"/>
      <c r="TUA86" s="8"/>
      <c r="TUB86" s="8"/>
      <c r="TUC86" s="8"/>
      <c r="TUD86" s="8"/>
      <c r="TUE86" s="8"/>
      <c r="TUF86" s="8"/>
      <c r="TUG86" s="8"/>
      <c r="TUH86" s="8"/>
      <c r="TUI86" s="8"/>
      <c r="TUJ86" s="8"/>
      <c r="TUK86" s="8"/>
      <c r="TUL86" s="8"/>
      <c r="TUM86" s="8"/>
      <c r="TUN86" s="8"/>
      <c r="TUO86" s="8"/>
      <c r="TUP86" s="8"/>
      <c r="TUQ86" s="8"/>
      <c r="TUR86" s="8"/>
      <c r="TUS86" s="8"/>
      <c r="TUT86" s="8"/>
      <c r="TUU86" s="8"/>
      <c r="TUV86" s="8"/>
      <c r="TUW86" s="8"/>
      <c r="TUX86" s="8"/>
      <c r="TUY86" s="8"/>
      <c r="TUZ86"/>
      <c r="TVA86" s="8"/>
      <c r="TVB86" s="8"/>
      <c r="TVC86" s="8"/>
      <c r="TVD86" s="8"/>
      <c r="TVE86" s="8"/>
      <c r="TVF86" s="8"/>
      <c r="TVG86" s="8"/>
      <c r="TVH86" s="8"/>
      <c r="TVI86" s="8"/>
      <c r="TVJ86" s="8"/>
      <c r="TVK86" s="8"/>
      <c r="TVL86" s="8"/>
      <c r="TVM86" s="8"/>
      <c r="TVN86" s="8"/>
      <c r="TVO86" s="8"/>
      <c r="TVP86" s="8"/>
      <c r="TVQ86" s="8"/>
      <c r="TVR86" s="8"/>
      <c r="TVS86" s="8"/>
      <c r="TVT86" s="8"/>
      <c r="TVU86" s="8"/>
      <c r="TVV86" s="8"/>
      <c r="TVW86" s="8"/>
      <c r="TVX86" s="8"/>
      <c r="TVY86" s="8"/>
      <c r="TVZ86" s="8"/>
      <c r="TWA86" s="8"/>
      <c r="TWB86" s="8"/>
      <c r="TWC86" s="8"/>
      <c r="TWD86" s="8"/>
      <c r="TWE86" s="8"/>
      <c r="TWF86" s="8"/>
      <c r="TWG86" s="8"/>
      <c r="TWH86" s="8"/>
      <c r="TWI86" s="8"/>
      <c r="TWJ86" s="8"/>
      <c r="TWK86" s="8"/>
      <c r="TWL86" s="8"/>
      <c r="TWM86" s="8"/>
      <c r="TWN86" s="8"/>
      <c r="TWO86" s="8"/>
      <c r="TWP86" s="8"/>
      <c r="TWQ86" s="8"/>
      <c r="TWR86" s="8"/>
      <c r="TWS86" s="8"/>
      <c r="TWT86" s="8"/>
      <c r="TWU86" s="8"/>
      <c r="TWV86" s="8"/>
      <c r="TWW86" s="8"/>
      <c r="TWX86" s="8"/>
      <c r="TWY86" s="8"/>
      <c r="TWZ86" s="8"/>
      <c r="TXA86" s="8"/>
      <c r="TXB86" s="8"/>
      <c r="TXC86" s="8"/>
      <c r="TXD86" s="8"/>
      <c r="TXE86" s="8"/>
      <c r="TXF86" s="8"/>
      <c r="TXG86" s="8"/>
      <c r="TXH86" s="8"/>
      <c r="TXI86"/>
      <c r="TXJ86" s="8"/>
      <c r="TXK86" s="8"/>
      <c r="TXL86" s="8"/>
      <c r="TXM86" s="8"/>
      <c r="TXN86" s="8"/>
      <c r="TXO86" s="8"/>
      <c r="TXP86" s="8"/>
      <c r="TXQ86" s="8"/>
      <c r="TXR86" s="8"/>
      <c r="TXS86" s="8"/>
      <c r="TXT86" s="8"/>
      <c r="TXU86" s="8"/>
      <c r="TXV86" s="8"/>
      <c r="TXW86" s="8"/>
      <c r="TXX86" s="8"/>
      <c r="TXY86" s="8"/>
      <c r="TXZ86" s="8"/>
      <c r="TYA86" s="8"/>
      <c r="TYB86" s="8"/>
      <c r="TYC86" s="8"/>
      <c r="TYD86" s="8"/>
      <c r="TYE86" s="8"/>
      <c r="TYF86" s="8"/>
      <c r="TYG86" s="8"/>
      <c r="TYH86" s="8"/>
      <c r="TYI86" s="8"/>
      <c r="TYJ86" s="8"/>
      <c r="TYK86" s="8"/>
      <c r="TYL86" s="8"/>
      <c r="TYM86" s="8"/>
      <c r="TYN86" s="8"/>
      <c r="TYO86" s="8"/>
      <c r="TYP86" s="8"/>
      <c r="TYQ86" s="8"/>
      <c r="TYR86" s="8"/>
      <c r="TYS86" s="8"/>
      <c r="TYT86" s="8"/>
      <c r="TYU86" s="8"/>
      <c r="TYV86" s="8"/>
      <c r="TYW86" s="8"/>
      <c r="TYX86" s="8"/>
      <c r="TYY86" s="8"/>
      <c r="TYZ86" s="8"/>
      <c r="TZA86" s="8"/>
      <c r="TZB86" s="8"/>
      <c r="TZC86" s="8"/>
      <c r="TZD86" s="8"/>
      <c r="TZE86" s="8"/>
      <c r="TZF86" s="8"/>
      <c r="TZG86" s="8"/>
      <c r="TZH86" s="8"/>
      <c r="TZI86" s="8"/>
      <c r="TZJ86" s="8"/>
      <c r="TZK86" s="8"/>
      <c r="TZL86" s="8"/>
      <c r="TZM86" s="8"/>
      <c r="TZN86" s="8"/>
      <c r="TZO86" s="8"/>
      <c r="TZP86" s="8"/>
      <c r="TZQ86" s="8"/>
      <c r="TZR86"/>
      <c r="TZS86" s="8"/>
      <c r="TZT86" s="8"/>
      <c r="TZU86" s="8"/>
      <c r="TZV86" s="8"/>
      <c r="TZW86" s="8"/>
      <c r="TZX86" s="8"/>
      <c r="TZY86" s="8"/>
      <c r="TZZ86" s="8"/>
      <c r="UAA86" s="8"/>
      <c r="UAB86" s="8"/>
      <c r="UAC86" s="8"/>
      <c r="UAD86" s="8"/>
      <c r="UAE86" s="8"/>
      <c r="UAF86" s="8"/>
      <c r="UAG86" s="8"/>
      <c r="UAH86" s="8"/>
      <c r="UAI86" s="8"/>
      <c r="UAJ86" s="8"/>
      <c r="UAK86" s="8"/>
      <c r="UAL86" s="8"/>
      <c r="UAM86" s="8"/>
      <c r="UAN86" s="8"/>
      <c r="UAO86" s="8"/>
      <c r="UAP86" s="8"/>
      <c r="UAQ86" s="8"/>
      <c r="UAR86" s="8"/>
      <c r="UAS86" s="8"/>
      <c r="UAT86" s="8"/>
      <c r="UAU86" s="8"/>
      <c r="UAV86" s="8"/>
      <c r="UAW86" s="8"/>
      <c r="UAX86" s="8"/>
      <c r="UAY86" s="8"/>
      <c r="UAZ86" s="8"/>
      <c r="UBA86" s="8"/>
      <c r="UBB86" s="8"/>
      <c r="UBC86" s="8"/>
      <c r="UBD86" s="8"/>
      <c r="UBE86" s="8"/>
      <c r="UBF86" s="8"/>
      <c r="UBG86" s="8"/>
      <c r="UBH86" s="8"/>
      <c r="UBI86" s="8"/>
      <c r="UBJ86" s="8"/>
      <c r="UBK86" s="8"/>
      <c r="UBL86" s="8"/>
      <c r="UBM86" s="8"/>
      <c r="UBN86" s="8"/>
      <c r="UBO86" s="8"/>
      <c r="UBP86" s="8"/>
      <c r="UBQ86" s="8"/>
      <c r="UBR86" s="8"/>
      <c r="UBS86" s="8"/>
      <c r="UBT86" s="8"/>
      <c r="UBU86" s="8"/>
      <c r="UBV86" s="8"/>
      <c r="UBW86" s="8"/>
      <c r="UBX86" s="8"/>
      <c r="UBY86" s="8"/>
      <c r="UBZ86" s="8"/>
      <c r="UCA86"/>
      <c r="UCB86" s="8"/>
      <c r="UCC86" s="8"/>
      <c r="UCD86" s="8"/>
      <c r="UCE86" s="8"/>
      <c r="UCF86" s="8"/>
      <c r="UCG86" s="8"/>
      <c r="UCH86" s="8"/>
      <c r="UCI86" s="8"/>
      <c r="UCJ86" s="8"/>
      <c r="UCK86" s="8"/>
      <c r="UCL86" s="8"/>
      <c r="UCM86" s="8"/>
      <c r="UCN86" s="8"/>
      <c r="UCO86" s="8"/>
      <c r="UCP86" s="8"/>
      <c r="UCQ86" s="8"/>
      <c r="UCR86" s="8"/>
      <c r="UCS86" s="8"/>
      <c r="UCT86" s="8"/>
      <c r="UCU86" s="8"/>
      <c r="UCV86" s="8"/>
      <c r="UCW86" s="8"/>
      <c r="UCX86" s="8"/>
      <c r="UCY86" s="8"/>
      <c r="UCZ86" s="8"/>
      <c r="UDA86" s="8"/>
      <c r="UDB86" s="8"/>
      <c r="UDC86" s="8"/>
      <c r="UDD86" s="8"/>
      <c r="UDE86" s="8"/>
      <c r="UDF86" s="8"/>
      <c r="UDG86" s="8"/>
      <c r="UDH86" s="8"/>
      <c r="UDI86" s="8"/>
      <c r="UDJ86" s="8"/>
      <c r="UDK86" s="8"/>
      <c r="UDL86" s="8"/>
      <c r="UDM86" s="8"/>
      <c r="UDN86" s="8"/>
      <c r="UDO86" s="8"/>
      <c r="UDP86" s="8"/>
      <c r="UDQ86" s="8"/>
      <c r="UDR86" s="8"/>
      <c r="UDS86" s="8"/>
      <c r="UDT86" s="8"/>
      <c r="UDU86" s="8"/>
      <c r="UDV86" s="8"/>
      <c r="UDW86" s="8"/>
      <c r="UDX86" s="8"/>
      <c r="UDY86" s="8"/>
      <c r="UDZ86" s="8"/>
      <c r="UEA86" s="8"/>
      <c r="UEB86" s="8"/>
      <c r="UEC86" s="8"/>
      <c r="UED86" s="8"/>
      <c r="UEE86" s="8"/>
      <c r="UEF86" s="8"/>
      <c r="UEG86" s="8"/>
      <c r="UEH86" s="8"/>
      <c r="UEI86" s="8"/>
      <c r="UEJ86"/>
      <c r="UEK86" s="8"/>
      <c r="UEL86" s="8"/>
      <c r="UEM86" s="8"/>
      <c r="UEN86" s="8"/>
      <c r="UEO86" s="8"/>
      <c r="UEP86" s="8"/>
      <c r="UEQ86" s="8"/>
      <c r="UER86" s="8"/>
      <c r="UES86" s="8"/>
      <c r="UET86" s="8"/>
      <c r="UEU86" s="8"/>
      <c r="UEV86" s="8"/>
      <c r="UEW86" s="8"/>
      <c r="UEX86" s="8"/>
      <c r="UEY86" s="8"/>
      <c r="UEZ86" s="8"/>
      <c r="UFA86" s="8"/>
      <c r="UFB86" s="8"/>
      <c r="UFC86" s="8"/>
      <c r="UFD86" s="8"/>
      <c r="UFE86" s="8"/>
      <c r="UFF86" s="8"/>
      <c r="UFG86" s="8"/>
      <c r="UFH86" s="8"/>
      <c r="UFI86" s="8"/>
      <c r="UFJ86" s="8"/>
      <c r="UFK86" s="8"/>
      <c r="UFL86" s="8"/>
      <c r="UFM86" s="8"/>
      <c r="UFN86" s="8"/>
      <c r="UFO86" s="8"/>
      <c r="UFP86" s="8"/>
      <c r="UFQ86" s="8"/>
      <c r="UFR86" s="8"/>
      <c r="UFS86" s="8"/>
      <c r="UFT86" s="8"/>
      <c r="UFU86" s="8"/>
      <c r="UFV86" s="8"/>
      <c r="UFW86" s="8"/>
      <c r="UFX86" s="8"/>
      <c r="UFY86" s="8"/>
      <c r="UFZ86" s="8"/>
      <c r="UGA86" s="8"/>
      <c r="UGB86" s="8"/>
      <c r="UGC86" s="8"/>
      <c r="UGD86" s="8"/>
      <c r="UGE86" s="8"/>
      <c r="UGF86" s="8"/>
      <c r="UGG86" s="8"/>
      <c r="UGH86" s="8"/>
      <c r="UGI86" s="8"/>
      <c r="UGJ86" s="8"/>
      <c r="UGK86" s="8"/>
      <c r="UGL86" s="8"/>
      <c r="UGM86" s="8"/>
      <c r="UGN86" s="8"/>
      <c r="UGO86" s="8"/>
      <c r="UGP86" s="8"/>
      <c r="UGQ86" s="8"/>
      <c r="UGR86" s="8"/>
      <c r="UGS86"/>
      <c r="UGT86" s="8"/>
      <c r="UGU86" s="8"/>
      <c r="UGV86" s="8"/>
      <c r="UGW86" s="8"/>
      <c r="UGX86" s="8"/>
      <c r="UGY86" s="8"/>
      <c r="UGZ86" s="8"/>
      <c r="UHA86" s="8"/>
      <c r="UHB86" s="8"/>
      <c r="UHC86" s="8"/>
      <c r="UHD86" s="8"/>
      <c r="UHE86" s="8"/>
      <c r="UHF86" s="8"/>
      <c r="UHG86" s="8"/>
      <c r="UHH86" s="8"/>
      <c r="UHI86" s="8"/>
      <c r="UHJ86" s="8"/>
      <c r="UHK86" s="8"/>
      <c r="UHL86" s="8"/>
      <c r="UHM86" s="8"/>
      <c r="UHN86" s="8"/>
      <c r="UHO86" s="8"/>
      <c r="UHP86" s="8"/>
      <c r="UHQ86" s="8"/>
      <c r="UHR86" s="8"/>
      <c r="UHS86" s="8"/>
      <c r="UHT86" s="8"/>
      <c r="UHU86" s="8"/>
      <c r="UHV86" s="8"/>
      <c r="UHW86" s="8"/>
      <c r="UHX86" s="8"/>
      <c r="UHY86" s="8"/>
      <c r="UHZ86" s="8"/>
      <c r="UIA86" s="8"/>
      <c r="UIB86" s="8"/>
      <c r="UIC86" s="8"/>
      <c r="UID86" s="8"/>
      <c r="UIE86" s="8"/>
      <c r="UIF86" s="8"/>
      <c r="UIG86" s="8"/>
      <c r="UIH86" s="8"/>
      <c r="UII86" s="8"/>
      <c r="UIJ86" s="8"/>
      <c r="UIK86" s="8"/>
      <c r="UIL86" s="8"/>
      <c r="UIM86" s="8"/>
      <c r="UIN86" s="8"/>
      <c r="UIO86" s="8"/>
      <c r="UIP86" s="8"/>
      <c r="UIQ86" s="8"/>
      <c r="UIR86" s="8"/>
      <c r="UIS86" s="8"/>
      <c r="UIT86" s="8"/>
      <c r="UIU86" s="8"/>
      <c r="UIV86" s="8"/>
      <c r="UIW86" s="8"/>
      <c r="UIX86" s="8"/>
      <c r="UIY86" s="8"/>
      <c r="UIZ86" s="8"/>
      <c r="UJA86" s="8"/>
      <c r="UJB86"/>
      <c r="UJC86" s="8"/>
      <c r="UJD86" s="8"/>
      <c r="UJE86" s="8"/>
      <c r="UJF86" s="8"/>
      <c r="UJG86" s="8"/>
      <c r="UJH86" s="8"/>
      <c r="UJI86" s="8"/>
      <c r="UJJ86" s="8"/>
      <c r="UJK86" s="8"/>
      <c r="UJL86" s="8"/>
      <c r="UJM86" s="8"/>
      <c r="UJN86" s="8"/>
      <c r="UJO86" s="8"/>
      <c r="UJP86" s="8"/>
      <c r="UJQ86" s="8"/>
      <c r="UJR86" s="8"/>
      <c r="UJS86" s="8"/>
      <c r="UJT86" s="8"/>
      <c r="UJU86" s="8"/>
      <c r="UJV86" s="8"/>
      <c r="UJW86" s="8"/>
      <c r="UJX86" s="8"/>
      <c r="UJY86" s="8"/>
      <c r="UJZ86" s="8"/>
      <c r="UKA86" s="8"/>
      <c r="UKB86" s="8"/>
      <c r="UKC86" s="8"/>
      <c r="UKD86" s="8"/>
      <c r="UKE86" s="8"/>
      <c r="UKF86" s="8"/>
      <c r="UKG86" s="8"/>
      <c r="UKH86" s="8"/>
      <c r="UKI86" s="8"/>
      <c r="UKJ86" s="8"/>
      <c r="UKK86" s="8"/>
      <c r="UKL86" s="8"/>
      <c r="UKM86" s="8"/>
      <c r="UKN86" s="8"/>
      <c r="UKO86" s="8"/>
      <c r="UKP86" s="8"/>
      <c r="UKQ86" s="8"/>
      <c r="UKR86" s="8"/>
      <c r="UKS86" s="8"/>
      <c r="UKT86" s="8"/>
      <c r="UKU86" s="8"/>
      <c r="UKV86" s="8"/>
      <c r="UKW86" s="8"/>
      <c r="UKX86" s="8"/>
      <c r="UKY86" s="8"/>
      <c r="UKZ86" s="8"/>
      <c r="ULA86" s="8"/>
      <c r="ULB86" s="8"/>
      <c r="ULC86" s="8"/>
      <c r="ULD86" s="8"/>
      <c r="ULE86" s="8"/>
      <c r="ULF86" s="8"/>
      <c r="ULG86" s="8"/>
      <c r="ULH86" s="8"/>
      <c r="ULI86" s="8"/>
      <c r="ULJ86" s="8"/>
      <c r="ULK86"/>
      <c r="ULL86" s="8"/>
      <c r="ULM86" s="8"/>
      <c r="ULN86" s="8"/>
      <c r="ULO86" s="8"/>
      <c r="ULP86" s="8"/>
      <c r="ULQ86" s="8"/>
      <c r="ULR86" s="8"/>
      <c r="ULS86" s="8"/>
      <c r="ULT86" s="8"/>
      <c r="ULU86" s="8"/>
      <c r="ULV86" s="8"/>
      <c r="ULW86" s="8"/>
      <c r="ULX86" s="8"/>
      <c r="ULY86" s="8"/>
      <c r="ULZ86" s="8"/>
      <c r="UMA86" s="8"/>
      <c r="UMB86" s="8"/>
      <c r="UMC86" s="8"/>
      <c r="UMD86" s="8"/>
      <c r="UME86" s="8"/>
      <c r="UMF86" s="8"/>
      <c r="UMG86" s="8"/>
      <c r="UMH86" s="8"/>
      <c r="UMI86" s="8"/>
      <c r="UMJ86" s="8"/>
      <c r="UMK86" s="8"/>
      <c r="UML86" s="8"/>
      <c r="UMM86" s="8"/>
      <c r="UMN86" s="8"/>
      <c r="UMO86" s="8"/>
      <c r="UMP86" s="8"/>
      <c r="UMQ86" s="8"/>
      <c r="UMR86" s="8"/>
      <c r="UMS86" s="8"/>
      <c r="UMT86" s="8"/>
      <c r="UMU86" s="8"/>
      <c r="UMV86" s="8"/>
      <c r="UMW86" s="8"/>
      <c r="UMX86" s="8"/>
      <c r="UMY86" s="8"/>
      <c r="UMZ86" s="8"/>
      <c r="UNA86" s="8"/>
      <c r="UNB86" s="8"/>
      <c r="UNC86" s="8"/>
      <c r="UND86" s="8"/>
      <c r="UNE86" s="8"/>
      <c r="UNF86" s="8"/>
      <c r="UNG86" s="8"/>
      <c r="UNH86" s="8"/>
      <c r="UNI86" s="8"/>
      <c r="UNJ86" s="8"/>
      <c r="UNK86" s="8"/>
      <c r="UNL86" s="8"/>
      <c r="UNM86" s="8"/>
      <c r="UNN86" s="8"/>
      <c r="UNO86" s="8"/>
      <c r="UNP86" s="8"/>
      <c r="UNQ86" s="8"/>
      <c r="UNR86" s="8"/>
      <c r="UNS86" s="8"/>
      <c r="UNT86"/>
      <c r="UNU86" s="8"/>
      <c r="UNV86" s="8"/>
      <c r="UNW86" s="8"/>
      <c r="UNX86" s="8"/>
      <c r="UNY86" s="8"/>
      <c r="UNZ86" s="8"/>
      <c r="UOA86" s="8"/>
      <c r="UOB86" s="8"/>
      <c r="UOC86" s="8"/>
      <c r="UOD86" s="8"/>
      <c r="UOE86" s="8"/>
      <c r="UOF86" s="8"/>
      <c r="UOG86" s="8"/>
      <c r="UOH86" s="8"/>
      <c r="UOI86" s="8"/>
      <c r="UOJ86" s="8"/>
      <c r="UOK86" s="8"/>
      <c r="UOL86" s="8"/>
      <c r="UOM86" s="8"/>
      <c r="UON86" s="8"/>
      <c r="UOO86" s="8"/>
      <c r="UOP86" s="8"/>
      <c r="UOQ86" s="8"/>
      <c r="UOR86" s="8"/>
      <c r="UOS86" s="8"/>
      <c r="UOT86" s="8"/>
      <c r="UOU86" s="8"/>
      <c r="UOV86" s="8"/>
      <c r="UOW86" s="8"/>
      <c r="UOX86" s="8"/>
      <c r="UOY86" s="8"/>
      <c r="UOZ86" s="8"/>
      <c r="UPA86" s="8"/>
      <c r="UPB86" s="8"/>
      <c r="UPC86" s="8"/>
      <c r="UPD86" s="8"/>
      <c r="UPE86" s="8"/>
      <c r="UPF86" s="8"/>
      <c r="UPG86" s="8"/>
      <c r="UPH86" s="8"/>
      <c r="UPI86" s="8"/>
      <c r="UPJ86" s="8"/>
      <c r="UPK86" s="8"/>
      <c r="UPL86" s="8"/>
      <c r="UPM86" s="8"/>
      <c r="UPN86" s="8"/>
      <c r="UPO86" s="8"/>
      <c r="UPP86" s="8"/>
      <c r="UPQ86" s="8"/>
      <c r="UPR86" s="8"/>
      <c r="UPS86" s="8"/>
      <c r="UPT86" s="8"/>
      <c r="UPU86" s="8"/>
      <c r="UPV86" s="8"/>
      <c r="UPW86" s="8"/>
      <c r="UPX86" s="8"/>
      <c r="UPY86" s="8"/>
      <c r="UPZ86" s="8"/>
      <c r="UQA86" s="8"/>
      <c r="UQB86" s="8"/>
      <c r="UQC86"/>
      <c r="UQD86" s="8"/>
      <c r="UQE86" s="8"/>
      <c r="UQF86" s="8"/>
      <c r="UQG86" s="8"/>
      <c r="UQH86" s="8"/>
      <c r="UQI86" s="8"/>
      <c r="UQJ86" s="8"/>
      <c r="UQK86" s="8"/>
      <c r="UQL86" s="8"/>
      <c r="UQM86" s="8"/>
      <c r="UQN86" s="8"/>
      <c r="UQO86" s="8"/>
      <c r="UQP86" s="8"/>
      <c r="UQQ86" s="8"/>
      <c r="UQR86" s="8"/>
      <c r="UQS86" s="8"/>
      <c r="UQT86" s="8"/>
      <c r="UQU86" s="8"/>
      <c r="UQV86" s="8"/>
      <c r="UQW86" s="8"/>
      <c r="UQX86" s="8"/>
      <c r="UQY86" s="8"/>
      <c r="UQZ86" s="8"/>
      <c r="URA86" s="8"/>
      <c r="URB86" s="8"/>
      <c r="URC86" s="8"/>
      <c r="URD86" s="8"/>
      <c r="URE86" s="8"/>
      <c r="URF86" s="8"/>
      <c r="URG86" s="8"/>
      <c r="URH86" s="8"/>
      <c r="URI86" s="8"/>
      <c r="URJ86" s="8"/>
      <c r="URK86" s="8"/>
      <c r="URL86" s="8"/>
      <c r="URM86" s="8"/>
      <c r="URN86" s="8"/>
      <c r="URO86" s="8"/>
      <c r="URP86" s="8"/>
      <c r="URQ86" s="8"/>
      <c r="URR86" s="8"/>
      <c r="URS86" s="8"/>
      <c r="URT86" s="8"/>
      <c r="URU86" s="8"/>
      <c r="URV86" s="8"/>
      <c r="URW86" s="8"/>
      <c r="URX86" s="8"/>
      <c r="URY86" s="8"/>
      <c r="URZ86" s="8"/>
      <c r="USA86" s="8"/>
      <c r="USB86" s="8"/>
      <c r="USC86" s="8"/>
      <c r="USD86" s="8"/>
      <c r="USE86" s="8"/>
      <c r="USF86" s="8"/>
      <c r="USG86" s="8"/>
      <c r="USH86" s="8"/>
      <c r="USI86" s="8"/>
      <c r="USJ86" s="8"/>
      <c r="USK86" s="8"/>
      <c r="USL86"/>
      <c r="USM86" s="8"/>
      <c r="USN86" s="8"/>
      <c r="USO86" s="8"/>
      <c r="USP86" s="8"/>
      <c r="USQ86" s="8"/>
      <c r="USR86" s="8"/>
      <c r="USS86" s="8"/>
      <c r="UST86" s="8"/>
      <c r="USU86" s="8"/>
      <c r="USV86" s="8"/>
      <c r="USW86" s="8"/>
      <c r="USX86" s="8"/>
      <c r="USY86" s="8"/>
      <c r="USZ86" s="8"/>
      <c r="UTA86" s="8"/>
      <c r="UTB86" s="8"/>
      <c r="UTC86" s="8"/>
      <c r="UTD86" s="8"/>
      <c r="UTE86" s="8"/>
      <c r="UTF86" s="8"/>
      <c r="UTG86" s="8"/>
      <c r="UTH86" s="8"/>
      <c r="UTI86" s="8"/>
      <c r="UTJ86" s="8"/>
      <c r="UTK86" s="8"/>
      <c r="UTL86" s="8"/>
      <c r="UTM86" s="8"/>
      <c r="UTN86" s="8"/>
      <c r="UTO86" s="8"/>
      <c r="UTP86" s="8"/>
      <c r="UTQ86" s="8"/>
      <c r="UTR86" s="8"/>
      <c r="UTS86" s="8"/>
      <c r="UTT86" s="8"/>
      <c r="UTU86" s="8"/>
      <c r="UTV86" s="8"/>
      <c r="UTW86" s="8"/>
      <c r="UTX86" s="8"/>
      <c r="UTY86" s="8"/>
      <c r="UTZ86" s="8"/>
      <c r="UUA86" s="8"/>
      <c r="UUB86" s="8"/>
      <c r="UUC86" s="8"/>
      <c r="UUD86" s="8"/>
      <c r="UUE86" s="8"/>
      <c r="UUF86" s="8"/>
      <c r="UUG86" s="8"/>
      <c r="UUH86" s="8"/>
      <c r="UUI86" s="8"/>
      <c r="UUJ86" s="8"/>
      <c r="UUK86" s="8"/>
      <c r="UUL86" s="8"/>
      <c r="UUM86" s="8"/>
      <c r="UUN86" s="8"/>
      <c r="UUO86" s="8"/>
      <c r="UUP86" s="8"/>
      <c r="UUQ86" s="8"/>
      <c r="UUR86" s="8"/>
      <c r="UUS86" s="8"/>
      <c r="UUT86" s="8"/>
      <c r="UUU86"/>
      <c r="UUV86" s="8"/>
      <c r="UUW86" s="8"/>
      <c r="UUX86" s="8"/>
      <c r="UUY86" s="8"/>
      <c r="UUZ86" s="8"/>
      <c r="UVA86" s="8"/>
      <c r="UVB86" s="8"/>
      <c r="UVC86" s="8"/>
      <c r="UVD86" s="8"/>
      <c r="UVE86" s="8"/>
      <c r="UVF86" s="8"/>
      <c r="UVG86" s="8"/>
      <c r="UVH86" s="8"/>
      <c r="UVI86" s="8"/>
      <c r="UVJ86" s="8"/>
      <c r="UVK86" s="8"/>
      <c r="UVL86" s="8"/>
      <c r="UVM86" s="8"/>
      <c r="UVN86" s="8"/>
      <c r="UVO86" s="8"/>
      <c r="UVP86" s="8"/>
      <c r="UVQ86" s="8"/>
      <c r="UVR86" s="8"/>
      <c r="UVS86" s="8"/>
      <c r="UVT86" s="8"/>
      <c r="UVU86" s="8"/>
      <c r="UVV86" s="8"/>
      <c r="UVW86" s="8"/>
      <c r="UVX86" s="8"/>
      <c r="UVY86" s="8"/>
      <c r="UVZ86" s="8"/>
      <c r="UWA86" s="8"/>
      <c r="UWB86" s="8"/>
      <c r="UWC86" s="8"/>
      <c r="UWD86" s="8"/>
      <c r="UWE86" s="8"/>
      <c r="UWF86" s="8"/>
      <c r="UWG86" s="8"/>
      <c r="UWH86" s="8"/>
      <c r="UWI86" s="8"/>
      <c r="UWJ86" s="8"/>
      <c r="UWK86" s="8"/>
      <c r="UWL86" s="8"/>
      <c r="UWM86" s="8"/>
      <c r="UWN86" s="8"/>
      <c r="UWO86" s="8"/>
      <c r="UWP86" s="8"/>
      <c r="UWQ86" s="8"/>
      <c r="UWR86" s="8"/>
      <c r="UWS86" s="8"/>
      <c r="UWT86" s="8"/>
      <c r="UWU86" s="8"/>
      <c r="UWV86" s="8"/>
      <c r="UWW86" s="8"/>
      <c r="UWX86" s="8"/>
      <c r="UWY86" s="8"/>
      <c r="UWZ86" s="8"/>
      <c r="UXA86" s="8"/>
      <c r="UXB86" s="8"/>
      <c r="UXC86" s="8"/>
      <c r="UXD86"/>
      <c r="UXE86" s="8"/>
      <c r="UXF86" s="8"/>
      <c r="UXG86" s="8"/>
      <c r="UXH86" s="8"/>
      <c r="UXI86" s="8"/>
      <c r="UXJ86" s="8"/>
      <c r="UXK86" s="8"/>
      <c r="UXL86" s="8"/>
      <c r="UXM86" s="8"/>
      <c r="UXN86" s="8"/>
      <c r="UXO86" s="8"/>
      <c r="UXP86" s="8"/>
      <c r="UXQ86" s="8"/>
      <c r="UXR86" s="8"/>
      <c r="UXS86" s="8"/>
      <c r="UXT86" s="8"/>
      <c r="UXU86" s="8"/>
      <c r="UXV86" s="8"/>
      <c r="UXW86" s="8"/>
      <c r="UXX86" s="8"/>
      <c r="UXY86" s="8"/>
      <c r="UXZ86" s="8"/>
      <c r="UYA86" s="8"/>
      <c r="UYB86" s="8"/>
      <c r="UYC86" s="8"/>
      <c r="UYD86" s="8"/>
      <c r="UYE86" s="8"/>
      <c r="UYF86" s="8"/>
      <c r="UYG86" s="8"/>
      <c r="UYH86" s="8"/>
      <c r="UYI86" s="8"/>
      <c r="UYJ86" s="8"/>
      <c r="UYK86" s="8"/>
      <c r="UYL86" s="8"/>
      <c r="UYM86" s="8"/>
      <c r="UYN86" s="8"/>
      <c r="UYO86" s="8"/>
      <c r="UYP86" s="8"/>
      <c r="UYQ86" s="8"/>
      <c r="UYR86" s="8"/>
      <c r="UYS86" s="8"/>
      <c r="UYT86" s="8"/>
      <c r="UYU86" s="8"/>
      <c r="UYV86" s="8"/>
      <c r="UYW86" s="8"/>
      <c r="UYX86" s="8"/>
      <c r="UYY86" s="8"/>
      <c r="UYZ86" s="8"/>
      <c r="UZA86" s="8"/>
      <c r="UZB86" s="8"/>
      <c r="UZC86" s="8"/>
      <c r="UZD86" s="8"/>
      <c r="UZE86" s="8"/>
      <c r="UZF86" s="8"/>
      <c r="UZG86" s="8"/>
      <c r="UZH86" s="8"/>
      <c r="UZI86" s="8"/>
      <c r="UZJ86" s="8"/>
      <c r="UZK86" s="8"/>
      <c r="UZL86" s="8"/>
      <c r="UZM86"/>
      <c r="UZN86" s="8"/>
      <c r="UZO86" s="8"/>
      <c r="UZP86" s="8"/>
      <c r="UZQ86" s="8"/>
      <c r="UZR86" s="8"/>
      <c r="UZS86" s="8"/>
      <c r="UZT86" s="8"/>
      <c r="UZU86" s="8"/>
      <c r="UZV86" s="8"/>
      <c r="UZW86" s="8"/>
      <c r="UZX86" s="8"/>
      <c r="UZY86" s="8"/>
      <c r="UZZ86" s="8"/>
      <c r="VAA86" s="8"/>
      <c r="VAB86" s="8"/>
      <c r="VAC86" s="8"/>
      <c r="VAD86" s="8"/>
      <c r="VAE86" s="8"/>
      <c r="VAF86" s="8"/>
      <c r="VAG86" s="8"/>
      <c r="VAH86" s="8"/>
      <c r="VAI86" s="8"/>
      <c r="VAJ86" s="8"/>
      <c r="VAK86" s="8"/>
      <c r="VAL86" s="8"/>
      <c r="VAM86" s="8"/>
      <c r="VAN86" s="8"/>
      <c r="VAO86" s="8"/>
      <c r="VAP86" s="8"/>
      <c r="VAQ86" s="8"/>
      <c r="VAR86" s="8"/>
      <c r="VAS86" s="8"/>
      <c r="VAT86" s="8"/>
      <c r="VAU86" s="8"/>
      <c r="VAV86" s="8"/>
      <c r="VAW86" s="8"/>
      <c r="VAX86" s="8"/>
      <c r="VAY86" s="8"/>
      <c r="VAZ86" s="8"/>
      <c r="VBA86" s="8"/>
      <c r="VBB86" s="8"/>
      <c r="VBC86" s="8"/>
      <c r="VBD86" s="8"/>
      <c r="VBE86" s="8"/>
      <c r="VBF86" s="8"/>
      <c r="VBG86" s="8"/>
      <c r="VBH86" s="8"/>
      <c r="VBI86" s="8"/>
      <c r="VBJ86" s="8"/>
      <c r="VBK86" s="8"/>
      <c r="VBL86" s="8"/>
      <c r="VBM86" s="8"/>
      <c r="VBN86" s="8"/>
      <c r="VBO86" s="8"/>
      <c r="VBP86" s="8"/>
      <c r="VBQ86" s="8"/>
      <c r="VBR86" s="8"/>
      <c r="VBS86" s="8"/>
      <c r="VBT86" s="8"/>
      <c r="VBU86" s="8"/>
      <c r="VBV86"/>
      <c r="VBW86" s="8"/>
      <c r="VBX86" s="8"/>
      <c r="VBY86" s="8"/>
      <c r="VBZ86" s="8"/>
      <c r="VCA86" s="8"/>
      <c r="VCB86" s="8"/>
      <c r="VCC86" s="8"/>
      <c r="VCD86" s="8"/>
      <c r="VCE86" s="8"/>
      <c r="VCF86" s="8"/>
      <c r="VCG86" s="8"/>
      <c r="VCH86" s="8"/>
      <c r="VCI86" s="8"/>
      <c r="VCJ86" s="8"/>
      <c r="VCK86" s="8"/>
      <c r="VCL86" s="8"/>
      <c r="VCM86" s="8"/>
      <c r="VCN86" s="8"/>
      <c r="VCO86" s="8"/>
      <c r="VCP86" s="8"/>
      <c r="VCQ86" s="8"/>
      <c r="VCR86" s="8"/>
      <c r="VCS86" s="8"/>
      <c r="VCT86" s="8"/>
      <c r="VCU86" s="8"/>
      <c r="VCV86" s="8"/>
      <c r="VCW86" s="8"/>
      <c r="VCX86" s="8"/>
      <c r="VCY86" s="8"/>
      <c r="VCZ86" s="8"/>
      <c r="VDA86" s="8"/>
      <c r="VDB86" s="8"/>
      <c r="VDC86" s="8"/>
      <c r="VDD86" s="8"/>
      <c r="VDE86" s="8"/>
      <c r="VDF86" s="8"/>
      <c r="VDG86" s="8"/>
      <c r="VDH86" s="8"/>
      <c r="VDI86" s="8"/>
      <c r="VDJ86" s="8"/>
      <c r="VDK86" s="8"/>
      <c r="VDL86" s="8"/>
      <c r="VDM86" s="8"/>
      <c r="VDN86" s="8"/>
      <c r="VDO86" s="8"/>
      <c r="VDP86" s="8"/>
      <c r="VDQ86" s="8"/>
      <c r="VDR86" s="8"/>
      <c r="VDS86" s="8"/>
      <c r="VDT86" s="8"/>
      <c r="VDU86" s="8"/>
      <c r="VDV86" s="8"/>
      <c r="VDW86" s="8"/>
      <c r="VDX86" s="8"/>
      <c r="VDY86" s="8"/>
      <c r="VDZ86" s="8"/>
      <c r="VEA86" s="8"/>
      <c r="VEB86" s="8"/>
      <c r="VEC86" s="8"/>
      <c r="VED86" s="8"/>
      <c r="VEE86"/>
      <c r="VEF86" s="8"/>
      <c r="VEG86" s="8"/>
      <c r="VEH86" s="8"/>
      <c r="VEI86" s="8"/>
      <c r="VEJ86" s="8"/>
      <c r="VEK86" s="8"/>
      <c r="VEL86" s="8"/>
      <c r="VEM86" s="8"/>
      <c r="VEN86" s="8"/>
      <c r="VEO86" s="8"/>
      <c r="VEP86" s="8"/>
      <c r="VEQ86" s="8"/>
      <c r="VER86" s="8"/>
      <c r="VES86" s="8"/>
      <c r="VET86" s="8"/>
      <c r="VEU86" s="8"/>
      <c r="VEV86" s="8"/>
      <c r="VEW86" s="8"/>
      <c r="VEX86" s="8"/>
      <c r="VEY86" s="8"/>
      <c r="VEZ86" s="8"/>
      <c r="VFA86" s="8"/>
      <c r="VFB86" s="8"/>
      <c r="VFC86" s="8"/>
      <c r="VFD86" s="8"/>
      <c r="VFE86" s="8"/>
      <c r="VFF86" s="8"/>
      <c r="VFG86" s="8"/>
      <c r="VFH86" s="8"/>
      <c r="VFI86" s="8"/>
      <c r="VFJ86" s="8"/>
      <c r="VFK86" s="8"/>
      <c r="VFL86" s="8"/>
      <c r="VFM86" s="8"/>
      <c r="VFN86" s="8"/>
      <c r="VFO86" s="8"/>
      <c r="VFP86" s="8"/>
      <c r="VFQ86" s="8"/>
      <c r="VFR86" s="8"/>
      <c r="VFS86" s="8"/>
      <c r="VFT86" s="8"/>
      <c r="VFU86" s="8"/>
      <c r="VFV86" s="8"/>
      <c r="VFW86" s="8"/>
      <c r="VFX86" s="8"/>
      <c r="VFY86" s="8"/>
      <c r="VFZ86" s="8"/>
      <c r="VGA86" s="8"/>
      <c r="VGB86" s="8"/>
      <c r="VGC86" s="8"/>
      <c r="VGD86" s="8"/>
      <c r="VGE86" s="8"/>
      <c r="VGF86" s="8"/>
      <c r="VGG86" s="8"/>
      <c r="VGH86" s="8"/>
      <c r="VGI86" s="8"/>
      <c r="VGJ86" s="8"/>
      <c r="VGK86" s="8"/>
      <c r="VGL86" s="8"/>
      <c r="VGM86" s="8"/>
      <c r="VGN86"/>
      <c r="VGO86" s="8"/>
      <c r="VGP86" s="8"/>
      <c r="VGQ86" s="8"/>
      <c r="VGR86" s="8"/>
      <c r="VGS86" s="8"/>
      <c r="VGT86" s="8"/>
      <c r="VGU86" s="8"/>
      <c r="VGV86" s="8"/>
      <c r="VGW86" s="8"/>
      <c r="VGX86" s="8"/>
      <c r="VGY86" s="8"/>
      <c r="VGZ86" s="8"/>
      <c r="VHA86" s="8"/>
      <c r="VHB86" s="8"/>
      <c r="VHC86" s="8"/>
      <c r="VHD86" s="8"/>
      <c r="VHE86" s="8"/>
      <c r="VHF86" s="8"/>
      <c r="VHG86" s="8"/>
      <c r="VHH86" s="8"/>
      <c r="VHI86" s="8"/>
      <c r="VHJ86" s="8"/>
      <c r="VHK86" s="8"/>
      <c r="VHL86" s="8"/>
      <c r="VHM86" s="8"/>
      <c r="VHN86" s="8"/>
      <c r="VHO86" s="8"/>
      <c r="VHP86" s="8"/>
      <c r="VHQ86" s="8"/>
      <c r="VHR86" s="8"/>
      <c r="VHS86" s="8"/>
      <c r="VHT86" s="8"/>
      <c r="VHU86" s="8"/>
      <c r="VHV86" s="8"/>
      <c r="VHW86" s="8"/>
      <c r="VHX86" s="8"/>
      <c r="VHY86" s="8"/>
      <c r="VHZ86" s="8"/>
      <c r="VIA86" s="8"/>
      <c r="VIB86" s="8"/>
      <c r="VIC86" s="8"/>
      <c r="VID86" s="8"/>
      <c r="VIE86" s="8"/>
      <c r="VIF86" s="8"/>
      <c r="VIG86" s="8"/>
      <c r="VIH86" s="8"/>
      <c r="VII86" s="8"/>
      <c r="VIJ86" s="8"/>
      <c r="VIK86" s="8"/>
      <c r="VIL86" s="8"/>
      <c r="VIM86" s="8"/>
      <c r="VIN86" s="8"/>
      <c r="VIO86" s="8"/>
      <c r="VIP86" s="8"/>
      <c r="VIQ86" s="8"/>
      <c r="VIR86" s="8"/>
      <c r="VIS86" s="8"/>
      <c r="VIT86" s="8"/>
      <c r="VIU86" s="8"/>
      <c r="VIV86" s="8"/>
      <c r="VIW86"/>
      <c r="VIX86" s="8"/>
      <c r="VIY86" s="8"/>
      <c r="VIZ86" s="8"/>
      <c r="VJA86" s="8"/>
      <c r="VJB86" s="8"/>
      <c r="VJC86" s="8"/>
      <c r="VJD86" s="8"/>
      <c r="VJE86" s="8"/>
      <c r="VJF86" s="8"/>
      <c r="VJG86" s="8"/>
      <c r="VJH86" s="8"/>
      <c r="VJI86" s="8"/>
      <c r="VJJ86" s="8"/>
      <c r="VJK86" s="8"/>
      <c r="VJL86" s="8"/>
      <c r="VJM86" s="8"/>
      <c r="VJN86" s="8"/>
      <c r="VJO86" s="8"/>
      <c r="VJP86" s="8"/>
      <c r="VJQ86" s="8"/>
      <c r="VJR86" s="8"/>
      <c r="VJS86" s="8"/>
      <c r="VJT86" s="8"/>
      <c r="VJU86" s="8"/>
      <c r="VJV86" s="8"/>
      <c r="VJW86" s="8"/>
      <c r="VJX86" s="8"/>
      <c r="VJY86" s="8"/>
      <c r="VJZ86" s="8"/>
      <c r="VKA86" s="8"/>
      <c r="VKB86" s="8"/>
      <c r="VKC86" s="8"/>
      <c r="VKD86" s="8"/>
      <c r="VKE86" s="8"/>
      <c r="VKF86" s="8"/>
      <c r="VKG86" s="8"/>
      <c r="VKH86" s="8"/>
      <c r="VKI86" s="8"/>
      <c r="VKJ86" s="8"/>
      <c r="VKK86" s="8"/>
      <c r="VKL86" s="8"/>
      <c r="VKM86" s="8"/>
      <c r="VKN86" s="8"/>
      <c r="VKO86" s="8"/>
      <c r="VKP86" s="8"/>
      <c r="VKQ86" s="8"/>
      <c r="VKR86" s="8"/>
      <c r="VKS86" s="8"/>
      <c r="VKT86" s="8"/>
      <c r="VKU86" s="8"/>
      <c r="VKV86" s="8"/>
      <c r="VKW86" s="8"/>
      <c r="VKX86" s="8"/>
      <c r="VKY86" s="8"/>
      <c r="VKZ86" s="8"/>
      <c r="VLA86" s="8"/>
      <c r="VLB86" s="8"/>
      <c r="VLC86" s="8"/>
      <c r="VLD86" s="8"/>
      <c r="VLE86" s="8"/>
      <c r="VLF86"/>
      <c r="VLG86" s="8"/>
      <c r="VLH86" s="8"/>
      <c r="VLI86" s="8"/>
      <c r="VLJ86" s="8"/>
      <c r="VLK86" s="8"/>
      <c r="VLL86" s="8"/>
      <c r="VLM86" s="8"/>
      <c r="VLN86" s="8"/>
      <c r="VLO86" s="8"/>
      <c r="VLP86" s="8"/>
      <c r="VLQ86" s="8"/>
      <c r="VLR86" s="8"/>
      <c r="VLS86" s="8"/>
      <c r="VLT86" s="8"/>
      <c r="VLU86" s="8"/>
      <c r="VLV86" s="8"/>
      <c r="VLW86" s="8"/>
      <c r="VLX86" s="8"/>
      <c r="VLY86" s="8"/>
      <c r="VLZ86" s="8"/>
      <c r="VMA86" s="8"/>
      <c r="VMB86" s="8"/>
      <c r="VMC86" s="8"/>
      <c r="VMD86" s="8"/>
      <c r="VME86" s="8"/>
      <c r="VMF86" s="8"/>
      <c r="VMG86" s="8"/>
      <c r="VMH86" s="8"/>
      <c r="VMI86" s="8"/>
      <c r="VMJ86" s="8"/>
      <c r="VMK86" s="8"/>
      <c r="VML86" s="8"/>
      <c r="VMM86" s="8"/>
      <c r="VMN86" s="8"/>
      <c r="VMO86" s="8"/>
      <c r="VMP86" s="8"/>
      <c r="VMQ86" s="8"/>
      <c r="VMR86" s="8"/>
      <c r="VMS86" s="8"/>
      <c r="VMT86" s="8"/>
      <c r="VMU86" s="8"/>
      <c r="VMV86" s="8"/>
      <c r="VMW86" s="8"/>
      <c r="VMX86" s="8"/>
      <c r="VMY86" s="8"/>
      <c r="VMZ86" s="8"/>
      <c r="VNA86" s="8"/>
      <c r="VNB86" s="8"/>
      <c r="VNC86" s="8"/>
      <c r="VND86" s="8"/>
      <c r="VNE86" s="8"/>
      <c r="VNF86" s="8"/>
      <c r="VNG86" s="8"/>
      <c r="VNH86" s="8"/>
      <c r="VNI86" s="8"/>
      <c r="VNJ86" s="8"/>
      <c r="VNK86" s="8"/>
      <c r="VNL86" s="8"/>
      <c r="VNM86" s="8"/>
      <c r="VNN86" s="8"/>
      <c r="VNO86"/>
      <c r="VNP86" s="8"/>
      <c r="VNQ86" s="8"/>
      <c r="VNR86" s="8"/>
      <c r="VNS86" s="8"/>
      <c r="VNT86" s="8"/>
      <c r="VNU86" s="8"/>
      <c r="VNV86" s="8"/>
      <c r="VNW86" s="8"/>
      <c r="VNX86" s="8"/>
      <c r="VNY86" s="8"/>
      <c r="VNZ86" s="8"/>
      <c r="VOA86" s="8"/>
      <c r="VOB86" s="8"/>
      <c r="VOC86" s="8"/>
      <c r="VOD86" s="8"/>
      <c r="VOE86" s="8"/>
      <c r="VOF86" s="8"/>
      <c r="VOG86" s="8"/>
      <c r="VOH86" s="8"/>
      <c r="VOI86" s="8"/>
      <c r="VOJ86" s="8"/>
      <c r="VOK86" s="8"/>
      <c r="VOL86" s="8"/>
      <c r="VOM86" s="8"/>
      <c r="VON86" s="8"/>
      <c r="VOO86" s="8"/>
      <c r="VOP86" s="8"/>
      <c r="VOQ86" s="8"/>
      <c r="VOR86" s="8"/>
      <c r="VOS86" s="8"/>
      <c r="VOT86" s="8"/>
      <c r="VOU86" s="8"/>
      <c r="VOV86" s="8"/>
      <c r="VOW86" s="8"/>
      <c r="VOX86" s="8"/>
      <c r="VOY86" s="8"/>
      <c r="VOZ86" s="8"/>
      <c r="VPA86" s="8"/>
      <c r="VPB86" s="8"/>
      <c r="VPC86" s="8"/>
      <c r="VPD86" s="8"/>
      <c r="VPE86" s="8"/>
      <c r="VPF86" s="8"/>
      <c r="VPG86" s="8"/>
      <c r="VPH86" s="8"/>
      <c r="VPI86" s="8"/>
      <c r="VPJ86" s="8"/>
      <c r="VPK86" s="8"/>
      <c r="VPL86" s="8"/>
      <c r="VPM86" s="8"/>
      <c r="VPN86" s="8"/>
      <c r="VPO86" s="8"/>
      <c r="VPP86" s="8"/>
      <c r="VPQ86" s="8"/>
      <c r="VPR86" s="8"/>
      <c r="VPS86" s="8"/>
      <c r="VPT86" s="8"/>
      <c r="VPU86" s="8"/>
      <c r="VPV86" s="8"/>
      <c r="VPW86" s="8"/>
      <c r="VPX86"/>
      <c r="VPY86" s="8"/>
      <c r="VPZ86" s="8"/>
      <c r="VQA86" s="8"/>
      <c r="VQB86" s="8"/>
      <c r="VQC86" s="8"/>
      <c r="VQD86" s="8"/>
      <c r="VQE86" s="8"/>
      <c r="VQF86" s="8"/>
      <c r="VQG86" s="8"/>
      <c r="VQH86" s="8"/>
      <c r="VQI86" s="8"/>
      <c r="VQJ86" s="8"/>
      <c r="VQK86" s="8"/>
      <c r="VQL86" s="8"/>
      <c r="VQM86" s="8"/>
      <c r="VQN86" s="8"/>
      <c r="VQO86" s="8"/>
      <c r="VQP86" s="8"/>
      <c r="VQQ86" s="8"/>
      <c r="VQR86" s="8"/>
      <c r="VQS86" s="8"/>
      <c r="VQT86" s="8"/>
      <c r="VQU86" s="8"/>
      <c r="VQV86" s="8"/>
      <c r="VQW86" s="8"/>
      <c r="VQX86" s="8"/>
      <c r="VQY86" s="8"/>
      <c r="VQZ86" s="8"/>
      <c r="VRA86" s="8"/>
      <c r="VRB86" s="8"/>
      <c r="VRC86" s="8"/>
      <c r="VRD86" s="8"/>
      <c r="VRE86" s="8"/>
      <c r="VRF86" s="8"/>
      <c r="VRG86" s="8"/>
      <c r="VRH86" s="8"/>
      <c r="VRI86" s="8"/>
      <c r="VRJ86" s="8"/>
      <c r="VRK86" s="8"/>
      <c r="VRL86" s="8"/>
      <c r="VRM86" s="8"/>
      <c r="VRN86" s="8"/>
      <c r="VRO86" s="8"/>
      <c r="VRP86" s="8"/>
      <c r="VRQ86" s="8"/>
      <c r="VRR86" s="8"/>
      <c r="VRS86" s="8"/>
      <c r="VRT86" s="8"/>
      <c r="VRU86" s="8"/>
      <c r="VRV86" s="8"/>
      <c r="VRW86" s="8"/>
      <c r="VRX86" s="8"/>
      <c r="VRY86" s="8"/>
      <c r="VRZ86" s="8"/>
      <c r="VSA86" s="8"/>
      <c r="VSB86" s="8"/>
      <c r="VSC86" s="8"/>
      <c r="VSD86" s="8"/>
      <c r="VSE86" s="8"/>
      <c r="VSF86" s="8"/>
      <c r="VSG86"/>
      <c r="VSH86" s="8"/>
      <c r="VSI86" s="8"/>
      <c r="VSJ86" s="8"/>
      <c r="VSK86" s="8"/>
      <c r="VSL86" s="8"/>
      <c r="VSM86" s="8"/>
      <c r="VSN86" s="8"/>
      <c r="VSO86" s="8"/>
      <c r="VSP86" s="8"/>
      <c r="VSQ86" s="8"/>
      <c r="VSR86" s="8"/>
      <c r="VSS86" s="8"/>
      <c r="VST86" s="8"/>
      <c r="VSU86" s="8"/>
      <c r="VSV86" s="8"/>
      <c r="VSW86" s="8"/>
      <c r="VSX86" s="8"/>
      <c r="VSY86" s="8"/>
      <c r="VSZ86" s="8"/>
      <c r="VTA86" s="8"/>
      <c r="VTB86" s="8"/>
      <c r="VTC86" s="8"/>
      <c r="VTD86" s="8"/>
      <c r="VTE86" s="8"/>
      <c r="VTF86" s="8"/>
      <c r="VTG86" s="8"/>
      <c r="VTH86" s="8"/>
      <c r="VTI86" s="8"/>
      <c r="VTJ86" s="8"/>
      <c r="VTK86" s="8"/>
      <c r="VTL86" s="8"/>
      <c r="VTM86" s="8"/>
      <c r="VTN86" s="8"/>
      <c r="VTO86" s="8"/>
      <c r="VTP86" s="8"/>
      <c r="VTQ86" s="8"/>
      <c r="VTR86" s="8"/>
      <c r="VTS86" s="8"/>
      <c r="VTT86" s="8"/>
      <c r="VTU86" s="8"/>
      <c r="VTV86" s="8"/>
      <c r="VTW86" s="8"/>
      <c r="VTX86" s="8"/>
      <c r="VTY86" s="8"/>
      <c r="VTZ86" s="8"/>
      <c r="VUA86" s="8"/>
      <c r="VUB86" s="8"/>
      <c r="VUC86" s="8"/>
      <c r="VUD86" s="8"/>
      <c r="VUE86" s="8"/>
      <c r="VUF86" s="8"/>
      <c r="VUG86" s="8"/>
      <c r="VUH86" s="8"/>
      <c r="VUI86" s="8"/>
      <c r="VUJ86" s="8"/>
      <c r="VUK86" s="8"/>
      <c r="VUL86" s="8"/>
      <c r="VUM86" s="8"/>
      <c r="VUN86" s="8"/>
      <c r="VUO86" s="8"/>
      <c r="VUP86"/>
      <c r="VUQ86" s="8"/>
      <c r="VUR86" s="8"/>
      <c r="VUS86" s="8"/>
      <c r="VUT86" s="8"/>
      <c r="VUU86" s="8"/>
      <c r="VUV86" s="8"/>
      <c r="VUW86" s="8"/>
      <c r="VUX86" s="8"/>
      <c r="VUY86" s="8"/>
      <c r="VUZ86" s="8"/>
      <c r="VVA86" s="8"/>
      <c r="VVB86" s="8"/>
      <c r="VVC86" s="8"/>
      <c r="VVD86" s="8"/>
      <c r="VVE86" s="8"/>
      <c r="VVF86" s="8"/>
      <c r="VVG86" s="8"/>
      <c r="VVH86" s="8"/>
      <c r="VVI86" s="8"/>
      <c r="VVJ86" s="8"/>
      <c r="VVK86" s="8"/>
      <c r="VVL86" s="8"/>
      <c r="VVM86" s="8"/>
      <c r="VVN86" s="8"/>
      <c r="VVO86" s="8"/>
      <c r="VVP86" s="8"/>
      <c r="VVQ86" s="8"/>
      <c r="VVR86" s="8"/>
      <c r="VVS86" s="8"/>
      <c r="VVT86" s="8"/>
      <c r="VVU86" s="8"/>
      <c r="VVV86" s="8"/>
      <c r="VVW86" s="8"/>
      <c r="VVX86" s="8"/>
      <c r="VVY86" s="8"/>
      <c r="VVZ86" s="8"/>
      <c r="VWA86" s="8"/>
      <c r="VWB86" s="8"/>
      <c r="VWC86" s="8"/>
      <c r="VWD86" s="8"/>
      <c r="VWE86" s="8"/>
      <c r="VWF86" s="8"/>
      <c r="VWG86" s="8"/>
      <c r="VWH86" s="8"/>
      <c r="VWI86" s="8"/>
      <c r="VWJ86" s="8"/>
      <c r="VWK86" s="8"/>
      <c r="VWL86" s="8"/>
      <c r="VWM86" s="8"/>
      <c r="VWN86" s="8"/>
      <c r="VWO86" s="8"/>
      <c r="VWP86" s="8"/>
      <c r="VWQ86" s="8"/>
      <c r="VWR86" s="8"/>
      <c r="VWS86" s="8"/>
      <c r="VWT86" s="8"/>
      <c r="VWU86" s="8"/>
      <c r="VWV86" s="8"/>
      <c r="VWW86" s="8"/>
      <c r="VWX86" s="8"/>
      <c r="VWY86"/>
      <c r="VWZ86" s="8"/>
      <c r="VXA86" s="8"/>
      <c r="VXB86" s="8"/>
      <c r="VXC86" s="8"/>
      <c r="VXD86" s="8"/>
      <c r="VXE86" s="8"/>
      <c r="VXF86" s="8"/>
      <c r="VXG86" s="8"/>
      <c r="VXH86" s="8"/>
      <c r="VXI86" s="8"/>
      <c r="VXJ86" s="8"/>
      <c r="VXK86" s="8"/>
      <c r="VXL86" s="8"/>
      <c r="VXM86" s="8"/>
      <c r="VXN86" s="8"/>
      <c r="VXO86" s="8"/>
      <c r="VXP86" s="8"/>
      <c r="VXQ86" s="8"/>
      <c r="VXR86" s="8"/>
      <c r="VXS86" s="8"/>
      <c r="VXT86" s="8"/>
      <c r="VXU86" s="8"/>
      <c r="VXV86" s="8"/>
      <c r="VXW86" s="8"/>
      <c r="VXX86" s="8"/>
      <c r="VXY86" s="8"/>
      <c r="VXZ86" s="8"/>
      <c r="VYA86" s="8"/>
      <c r="VYB86" s="8"/>
      <c r="VYC86" s="8"/>
      <c r="VYD86" s="8"/>
      <c r="VYE86" s="8"/>
      <c r="VYF86" s="8"/>
      <c r="VYG86" s="8"/>
      <c r="VYH86" s="8"/>
      <c r="VYI86" s="8"/>
      <c r="VYJ86" s="8"/>
      <c r="VYK86" s="8"/>
      <c r="VYL86" s="8"/>
      <c r="VYM86" s="8"/>
      <c r="VYN86" s="8"/>
      <c r="VYO86" s="8"/>
      <c r="VYP86" s="8"/>
      <c r="VYQ86" s="8"/>
      <c r="VYR86" s="8"/>
      <c r="VYS86" s="8"/>
      <c r="VYT86" s="8"/>
      <c r="VYU86" s="8"/>
      <c r="VYV86" s="8"/>
      <c r="VYW86" s="8"/>
      <c r="VYX86" s="8"/>
      <c r="VYY86" s="8"/>
      <c r="VYZ86" s="8"/>
      <c r="VZA86" s="8"/>
      <c r="VZB86" s="8"/>
      <c r="VZC86" s="8"/>
      <c r="VZD86" s="8"/>
      <c r="VZE86" s="8"/>
      <c r="VZF86" s="8"/>
      <c r="VZG86" s="8"/>
      <c r="VZH86"/>
      <c r="VZI86" s="8"/>
      <c r="VZJ86" s="8"/>
      <c r="VZK86" s="8"/>
      <c r="VZL86" s="8"/>
      <c r="VZM86" s="8"/>
      <c r="VZN86" s="8"/>
      <c r="VZO86" s="8"/>
      <c r="VZP86" s="8"/>
      <c r="VZQ86" s="8"/>
      <c r="VZR86" s="8"/>
      <c r="VZS86" s="8"/>
      <c r="VZT86" s="8"/>
      <c r="VZU86" s="8"/>
      <c r="VZV86" s="8"/>
      <c r="VZW86" s="8"/>
      <c r="VZX86" s="8"/>
      <c r="VZY86" s="8"/>
      <c r="VZZ86" s="8"/>
      <c r="WAA86" s="8"/>
      <c r="WAB86" s="8"/>
      <c r="WAC86" s="8"/>
      <c r="WAD86" s="8"/>
      <c r="WAE86" s="8"/>
      <c r="WAF86" s="8"/>
      <c r="WAG86" s="8"/>
      <c r="WAH86" s="8"/>
      <c r="WAI86" s="8"/>
      <c r="WAJ86" s="8"/>
      <c r="WAK86" s="8"/>
      <c r="WAL86" s="8"/>
      <c r="WAM86" s="8"/>
      <c r="WAN86" s="8"/>
      <c r="WAO86" s="8"/>
      <c r="WAP86" s="8"/>
      <c r="WAQ86" s="8"/>
      <c r="WAR86" s="8"/>
      <c r="WAS86" s="8"/>
      <c r="WAT86" s="8"/>
      <c r="WAU86" s="8"/>
      <c r="WAV86" s="8"/>
      <c r="WAW86" s="8"/>
      <c r="WAX86" s="8"/>
      <c r="WAY86" s="8"/>
      <c r="WAZ86" s="8"/>
      <c r="WBA86" s="8"/>
      <c r="WBB86" s="8"/>
      <c r="WBC86" s="8"/>
      <c r="WBD86" s="8"/>
      <c r="WBE86" s="8"/>
      <c r="WBF86" s="8"/>
      <c r="WBG86" s="8"/>
      <c r="WBH86" s="8"/>
      <c r="WBI86" s="8"/>
      <c r="WBJ86" s="8"/>
      <c r="WBK86" s="8"/>
      <c r="WBL86" s="8"/>
      <c r="WBM86" s="8"/>
      <c r="WBN86" s="8"/>
      <c r="WBO86" s="8"/>
      <c r="WBP86" s="8"/>
      <c r="WBQ86"/>
      <c r="WBR86" s="8"/>
      <c r="WBS86" s="8"/>
      <c r="WBT86" s="8"/>
      <c r="WBU86" s="8"/>
      <c r="WBV86" s="8"/>
      <c r="WBW86" s="8"/>
      <c r="WBX86" s="8"/>
      <c r="WBY86" s="8"/>
      <c r="WBZ86" s="8"/>
      <c r="WCA86" s="8"/>
      <c r="WCB86" s="8"/>
      <c r="WCC86" s="8"/>
      <c r="WCD86" s="8"/>
      <c r="WCE86" s="8"/>
      <c r="WCF86" s="8"/>
      <c r="WCG86" s="8"/>
      <c r="WCH86" s="8"/>
      <c r="WCI86" s="8"/>
      <c r="WCJ86" s="8"/>
      <c r="WCK86" s="8"/>
      <c r="WCL86" s="8"/>
      <c r="WCM86" s="8"/>
      <c r="WCN86" s="8"/>
      <c r="WCO86" s="8"/>
      <c r="WCP86" s="8"/>
      <c r="WCQ86" s="8"/>
      <c r="WCR86" s="8"/>
      <c r="WCS86" s="8"/>
      <c r="WCT86" s="8"/>
      <c r="WCU86" s="8"/>
      <c r="WCV86" s="8"/>
      <c r="WCW86" s="8"/>
      <c r="WCX86" s="8"/>
      <c r="WCY86" s="8"/>
      <c r="WCZ86" s="8"/>
      <c r="WDA86" s="8"/>
      <c r="WDB86" s="8"/>
      <c r="WDC86" s="8"/>
      <c r="WDD86" s="8"/>
      <c r="WDE86" s="8"/>
      <c r="WDF86" s="8"/>
      <c r="WDG86" s="8"/>
      <c r="WDH86" s="8"/>
      <c r="WDI86" s="8"/>
      <c r="WDJ86" s="8"/>
      <c r="WDK86" s="8"/>
      <c r="WDL86" s="8"/>
      <c r="WDM86" s="8"/>
      <c r="WDN86" s="8"/>
      <c r="WDO86" s="8"/>
      <c r="WDP86" s="8"/>
      <c r="WDQ86" s="8"/>
      <c r="WDR86" s="8"/>
      <c r="WDS86" s="8"/>
      <c r="WDT86" s="8"/>
      <c r="WDU86" s="8"/>
      <c r="WDV86" s="8"/>
      <c r="WDW86" s="8"/>
      <c r="WDX86" s="8"/>
      <c r="WDY86" s="8"/>
      <c r="WDZ86"/>
      <c r="WEA86" s="8"/>
      <c r="WEB86" s="8"/>
      <c r="WEC86" s="8"/>
      <c r="WED86" s="8"/>
      <c r="WEE86" s="8"/>
      <c r="WEF86" s="8"/>
      <c r="WEG86" s="8"/>
      <c r="WEH86" s="8"/>
      <c r="WEI86" s="8"/>
      <c r="WEJ86" s="8"/>
      <c r="WEK86" s="8"/>
      <c r="WEL86" s="8"/>
      <c r="WEM86" s="8"/>
      <c r="WEN86" s="8"/>
      <c r="WEO86" s="8"/>
      <c r="WEP86" s="8"/>
      <c r="WEQ86" s="8"/>
      <c r="WER86" s="8"/>
      <c r="WES86" s="8"/>
      <c r="WET86" s="8"/>
      <c r="WEU86" s="8"/>
      <c r="WEV86" s="8"/>
      <c r="WEW86" s="8"/>
      <c r="WEX86" s="8"/>
      <c r="WEY86" s="8"/>
      <c r="WEZ86" s="8"/>
      <c r="WFA86" s="8"/>
      <c r="WFB86" s="8"/>
      <c r="WFC86" s="8"/>
      <c r="WFD86" s="8"/>
      <c r="WFE86" s="8"/>
      <c r="WFF86" s="8"/>
      <c r="WFG86" s="8"/>
      <c r="WFH86" s="8"/>
      <c r="WFI86" s="8"/>
      <c r="WFJ86" s="8"/>
      <c r="WFK86" s="8"/>
      <c r="WFL86" s="8"/>
      <c r="WFM86" s="8"/>
      <c r="WFN86" s="8"/>
      <c r="WFO86" s="8"/>
      <c r="WFP86" s="8"/>
      <c r="WFQ86" s="8"/>
      <c r="WFR86" s="8"/>
      <c r="WFS86" s="8"/>
      <c r="WFT86" s="8"/>
      <c r="WFU86" s="8"/>
      <c r="WFV86" s="8"/>
      <c r="WFW86" s="8"/>
      <c r="WFX86" s="8"/>
      <c r="WFY86" s="8"/>
      <c r="WFZ86" s="8"/>
      <c r="WGA86" s="8"/>
      <c r="WGB86" s="8"/>
      <c r="WGC86" s="8"/>
      <c r="WGD86" s="8"/>
      <c r="WGE86" s="8"/>
      <c r="WGF86" s="8"/>
      <c r="WGG86" s="8"/>
      <c r="WGH86" s="8"/>
      <c r="WGI86"/>
      <c r="WGJ86" s="8"/>
      <c r="WGK86" s="8"/>
      <c r="WGL86" s="8"/>
      <c r="WGM86" s="8"/>
      <c r="WGN86" s="8"/>
      <c r="WGO86" s="8"/>
      <c r="WGP86" s="8"/>
      <c r="WGQ86" s="8"/>
      <c r="WGR86" s="8"/>
      <c r="WGS86" s="8"/>
      <c r="WGT86" s="8"/>
      <c r="WGU86" s="8"/>
      <c r="WGV86" s="8"/>
      <c r="WGW86" s="8"/>
      <c r="WGX86" s="8"/>
      <c r="WGY86" s="8"/>
      <c r="WGZ86" s="8"/>
      <c r="WHA86" s="8"/>
      <c r="WHB86" s="8"/>
      <c r="WHC86" s="8"/>
      <c r="WHD86" s="8"/>
      <c r="WHE86" s="8"/>
      <c r="WHF86" s="8"/>
      <c r="WHG86" s="8"/>
      <c r="WHH86" s="8"/>
      <c r="WHI86" s="8"/>
      <c r="WHJ86" s="8"/>
      <c r="WHK86" s="8"/>
      <c r="WHL86" s="8"/>
      <c r="WHM86" s="8"/>
      <c r="WHN86" s="8"/>
      <c r="WHO86" s="8"/>
      <c r="WHP86" s="8"/>
      <c r="WHQ86" s="8"/>
      <c r="WHR86" s="8"/>
      <c r="WHS86" s="8"/>
      <c r="WHT86" s="8"/>
      <c r="WHU86" s="8"/>
      <c r="WHV86" s="8"/>
      <c r="WHW86" s="8"/>
      <c r="WHX86" s="8"/>
      <c r="WHY86" s="8"/>
      <c r="WHZ86" s="8"/>
      <c r="WIA86" s="8"/>
      <c r="WIB86" s="8"/>
      <c r="WIC86" s="8"/>
      <c r="WID86" s="8"/>
      <c r="WIE86" s="8"/>
      <c r="WIF86" s="8"/>
      <c r="WIG86" s="8"/>
      <c r="WIH86" s="8"/>
      <c r="WII86" s="8"/>
      <c r="WIJ86" s="8"/>
      <c r="WIK86" s="8"/>
      <c r="WIL86" s="8"/>
      <c r="WIM86" s="8"/>
      <c r="WIN86" s="8"/>
      <c r="WIO86" s="8"/>
      <c r="WIP86" s="8"/>
      <c r="WIQ86" s="8"/>
      <c r="WIR86"/>
      <c r="WIS86" s="8"/>
      <c r="WIT86" s="8"/>
      <c r="WIU86" s="8"/>
      <c r="WIV86" s="8"/>
      <c r="WIW86" s="8"/>
      <c r="WIX86" s="8"/>
      <c r="WIY86" s="8"/>
      <c r="WIZ86" s="8"/>
      <c r="WJA86" s="8"/>
      <c r="WJB86" s="8"/>
      <c r="WJC86" s="8"/>
      <c r="WJD86" s="8"/>
      <c r="WJE86" s="8"/>
      <c r="WJF86" s="8"/>
      <c r="WJG86" s="8"/>
      <c r="WJH86" s="8"/>
      <c r="WJI86" s="8"/>
      <c r="WJJ86" s="8"/>
      <c r="WJK86" s="8"/>
      <c r="WJL86" s="8"/>
      <c r="WJM86" s="8"/>
      <c r="WJN86" s="8"/>
      <c r="WJO86" s="8"/>
      <c r="WJP86" s="8"/>
      <c r="WJQ86" s="8"/>
      <c r="WJR86" s="8"/>
      <c r="WJS86" s="8"/>
      <c r="WJT86" s="8"/>
      <c r="WJU86" s="8"/>
      <c r="WJV86" s="8"/>
      <c r="WJW86" s="8"/>
      <c r="WJX86" s="8"/>
      <c r="WJY86" s="8"/>
      <c r="WJZ86" s="8"/>
      <c r="WKA86" s="8"/>
      <c r="WKB86" s="8"/>
      <c r="WKC86" s="8"/>
      <c r="WKD86" s="8"/>
      <c r="WKE86" s="8"/>
      <c r="WKF86" s="8"/>
      <c r="WKG86" s="8"/>
      <c r="WKH86" s="8"/>
      <c r="WKI86" s="8"/>
      <c r="WKJ86" s="8"/>
      <c r="WKK86" s="8"/>
      <c r="WKL86" s="8"/>
      <c r="WKM86" s="8"/>
      <c r="WKN86" s="8"/>
      <c r="WKO86" s="8"/>
      <c r="WKP86" s="8"/>
      <c r="WKQ86" s="8"/>
      <c r="WKR86" s="8"/>
      <c r="WKS86" s="8"/>
      <c r="WKT86" s="8"/>
      <c r="WKU86" s="8"/>
      <c r="WKV86" s="8"/>
      <c r="WKW86" s="8"/>
      <c r="WKX86" s="8"/>
      <c r="WKY86" s="8"/>
      <c r="WKZ86" s="8"/>
      <c r="WLA86"/>
      <c r="WLB86" s="8"/>
      <c r="WLC86" s="8"/>
      <c r="WLD86" s="8"/>
      <c r="WLE86" s="8"/>
      <c r="WLF86" s="8"/>
      <c r="WLG86" s="8"/>
      <c r="WLH86" s="8"/>
      <c r="WLI86" s="8"/>
      <c r="WLJ86" s="8"/>
      <c r="WLK86" s="8"/>
      <c r="WLL86" s="8"/>
      <c r="WLM86" s="8"/>
      <c r="WLN86" s="8"/>
      <c r="WLO86" s="8"/>
      <c r="WLP86" s="8"/>
      <c r="WLQ86" s="8"/>
      <c r="WLR86" s="8"/>
      <c r="WLS86" s="8"/>
      <c r="WLT86" s="8"/>
      <c r="WLU86" s="8"/>
      <c r="WLV86" s="8"/>
      <c r="WLW86" s="8"/>
      <c r="WLX86" s="8"/>
      <c r="WLY86" s="8"/>
      <c r="WLZ86" s="8"/>
      <c r="WMA86" s="8"/>
      <c r="WMB86" s="8"/>
      <c r="WMC86" s="8"/>
      <c r="WMD86" s="8"/>
      <c r="WME86" s="8"/>
      <c r="WMF86" s="8"/>
      <c r="WMG86" s="8"/>
      <c r="WMH86" s="8"/>
      <c r="WMI86" s="8"/>
      <c r="WMJ86" s="8"/>
      <c r="WMK86" s="8"/>
      <c r="WML86" s="8"/>
      <c r="WMM86" s="8"/>
      <c r="WMN86" s="8"/>
      <c r="WMO86" s="8"/>
      <c r="WMP86" s="8"/>
      <c r="WMQ86" s="8"/>
      <c r="WMR86" s="8"/>
      <c r="WMS86" s="8"/>
      <c r="WMT86" s="8"/>
      <c r="WMU86" s="8"/>
      <c r="WMV86" s="8"/>
      <c r="WMW86" s="8"/>
      <c r="WMX86" s="8"/>
      <c r="WMY86" s="8"/>
      <c r="WMZ86" s="8"/>
      <c r="WNA86" s="8"/>
      <c r="WNB86" s="8"/>
      <c r="WNC86" s="8"/>
      <c r="WND86" s="8"/>
      <c r="WNE86" s="8"/>
      <c r="WNF86" s="8"/>
      <c r="WNG86" s="8"/>
      <c r="WNH86" s="8"/>
      <c r="WNI86" s="8"/>
      <c r="WNJ86"/>
      <c r="WNK86" s="8"/>
      <c r="WNL86" s="8"/>
      <c r="WNM86" s="8"/>
      <c r="WNN86" s="8"/>
      <c r="WNO86" s="8"/>
      <c r="WNP86" s="8"/>
      <c r="WNQ86" s="8"/>
      <c r="WNR86" s="8"/>
      <c r="WNS86" s="8"/>
      <c r="WNT86" s="8"/>
      <c r="WNU86" s="8"/>
      <c r="WNV86" s="8"/>
      <c r="WNW86" s="8"/>
      <c r="WNX86" s="8"/>
      <c r="WNY86" s="8"/>
      <c r="WNZ86" s="8"/>
      <c r="WOA86" s="8"/>
      <c r="WOB86" s="8"/>
      <c r="WOC86" s="8"/>
      <c r="WOD86" s="8"/>
      <c r="WOE86" s="8"/>
      <c r="WOF86" s="8"/>
      <c r="WOG86" s="8"/>
      <c r="WOH86" s="8"/>
      <c r="WOI86" s="8"/>
      <c r="WOJ86" s="8"/>
      <c r="WOK86" s="8"/>
      <c r="WOL86" s="8"/>
      <c r="WOM86" s="8"/>
      <c r="WON86" s="8"/>
      <c r="WOO86" s="8"/>
      <c r="WOP86" s="8"/>
      <c r="WOQ86" s="8"/>
      <c r="WOR86" s="8"/>
      <c r="WOS86" s="8"/>
      <c r="WOT86" s="8"/>
      <c r="WOU86" s="8"/>
      <c r="WOV86" s="8"/>
      <c r="WOW86" s="8"/>
      <c r="WOX86" s="8"/>
      <c r="WOY86" s="8"/>
      <c r="WOZ86" s="8"/>
      <c r="WPA86" s="8"/>
      <c r="WPB86" s="8"/>
      <c r="WPC86" s="8"/>
      <c r="WPD86" s="8"/>
      <c r="WPE86" s="8"/>
      <c r="WPF86" s="8"/>
      <c r="WPG86" s="8"/>
      <c r="WPH86" s="8"/>
      <c r="WPI86" s="8"/>
      <c r="WPJ86" s="8"/>
      <c r="WPK86" s="8"/>
      <c r="WPL86" s="8"/>
      <c r="WPM86" s="8"/>
      <c r="WPN86" s="8"/>
      <c r="WPO86" s="8"/>
      <c r="WPP86" s="8"/>
      <c r="WPQ86" s="8"/>
      <c r="WPR86" s="8"/>
      <c r="WPS86"/>
      <c r="WPT86" s="8"/>
      <c r="WPU86" s="8"/>
      <c r="WPV86" s="8"/>
      <c r="WPW86" s="8"/>
      <c r="WPX86" s="8"/>
      <c r="WPY86" s="8"/>
      <c r="WPZ86" s="8"/>
      <c r="WQA86" s="8"/>
      <c r="WQB86" s="8"/>
      <c r="WQC86" s="8"/>
      <c r="WQD86" s="8"/>
      <c r="WQE86" s="8"/>
      <c r="WQF86" s="8"/>
      <c r="WQG86" s="8"/>
      <c r="WQH86" s="8"/>
      <c r="WQI86" s="8"/>
      <c r="WQJ86" s="8"/>
      <c r="WQK86" s="8"/>
      <c r="WQL86" s="8"/>
      <c r="WQM86" s="8"/>
      <c r="WQN86" s="8"/>
      <c r="WQO86" s="8"/>
      <c r="WQP86" s="8"/>
      <c r="WQQ86" s="8"/>
      <c r="WQR86" s="8"/>
      <c r="WQS86" s="8"/>
      <c r="WQT86" s="8"/>
      <c r="WQU86" s="8"/>
      <c r="WQV86" s="8"/>
      <c r="WQW86" s="8"/>
      <c r="WQX86" s="8"/>
      <c r="WQY86" s="8"/>
      <c r="WQZ86" s="8"/>
      <c r="WRA86" s="8"/>
      <c r="WRB86" s="8"/>
      <c r="WRC86" s="8"/>
      <c r="WRD86" s="8"/>
      <c r="WRE86" s="8"/>
      <c r="WRF86" s="8"/>
      <c r="WRG86" s="8"/>
      <c r="WRH86" s="8"/>
      <c r="WRI86" s="8"/>
      <c r="WRJ86" s="8"/>
      <c r="WRK86" s="8"/>
      <c r="WRL86" s="8"/>
      <c r="WRM86" s="8"/>
      <c r="WRN86" s="8"/>
      <c r="WRO86" s="8"/>
      <c r="WRP86" s="8"/>
      <c r="WRQ86" s="8"/>
      <c r="WRR86" s="8"/>
      <c r="WRS86" s="8"/>
      <c r="WRT86" s="8"/>
      <c r="WRU86" s="8"/>
      <c r="WRV86" s="8"/>
      <c r="WRW86" s="8"/>
      <c r="WRX86" s="8"/>
      <c r="WRY86" s="8"/>
      <c r="WRZ86" s="8"/>
      <c r="WSA86" s="8"/>
      <c r="WSB86"/>
      <c r="WSC86" s="8"/>
      <c r="WSD86" s="8"/>
      <c r="WSE86" s="8"/>
      <c r="WSF86" s="8"/>
      <c r="WSG86" s="8"/>
      <c r="WSH86" s="8"/>
      <c r="WSI86" s="8"/>
      <c r="WSJ86" s="8"/>
      <c r="WSK86" s="8"/>
      <c r="WSL86" s="8"/>
      <c r="WSM86" s="8"/>
      <c r="WSN86" s="8"/>
      <c r="WSO86" s="8"/>
      <c r="WSP86" s="8"/>
      <c r="WSQ86" s="8"/>
      <c r="WSR86" s="8"/>
      <c r="WSS86" s="8"/>
      <c r="WST86" s="8"/>
      <c r="WSU86" s="8"/>
      <c r="WSV86" s="8"/>
      <c r="WSW86" s="8"/>
      <c r="WSX86" s="8"/>
      <c r="WSY86" s="8"/>
      <c r="WSZ86" s="8"/>
      <c r="WTA86" s="8"/>
      <c r="WTB86" s="8"/>
      <c r="WTC86" s="8"/>
      <c r="WTD86" s="8"/>
      <c r="WTE86" s="8"/>
      <c r="WTF86" s="8"/>
      <c r="WTG86" s="8"/>
      <c r="WTH86" s="8"/>
      <c r="WTI86" s="8"/>
      <c r="WTJ86" s="8"/>
      <c r="WTK86" s="8"/>
      <c r="WTL86" s="8"/>
      <c r="WTM86" s="8"/>
      <c r="WTN86" s="8"/>
      <c r="WTO86" s="8"/>
      <c r="WTP86" s="8"/>
      <c r="WTQ86" s="8"/>
      <c r="WTR86" s="8"/>
      <c r="WTS86" s="8"/>
      <c r="WTT86" s="8"/>
      <c r="WTU86" s="8"/>
      <c r="WTV86" s="8"/>
      <c r="WTW86" s="8"/>
      <c r="WTX86" s="8"/>
      <c r="WTY86" s="8"/>
      <c r="WTZ86" s="8"/>
      <c r="WUA86" s="8"/>
      <c r="WUB86" s="8"/>
      <c r="WUC86" s="8"/>
      <c r="WUD86" s="8"/>
      <c r="WUE86" s="8"/>
      <c r="WUF86" s="8"/>
      <c r="WUG86" s="8"/>
      <c r="WUH86" s="8"/>
      <c r="WUI86" s="8"/>
      <c r="WUJ86" s="8"/>
      <c r="WUK86"/>
      <c r="WUL86" s="8"/>
      <c r="WUM86" s="8"/>
      <c r="WUN86" s="8"/>
      <c r="WUO86" s="8"/>
      <c r="WUP86" s="8"/>
      <c r="WUQ86" s="8"/>
      <c r="WUR86" s="8"/>
      <c r="WUS86" s="8"/>
      <c r="WUT86" s="8"/>
      <c r="WUU86" s="8"/>
      <c r="WUV86" s="8"/>
      <c r="WUW86" s="8"/>
      <c r="WUX86" s="8"/>
      <c r="WUY86" s="8"/>
      <c r="WUZ86" s="8"/>
      <c r="WVA86" s="8"/>
      <c r="WVB86" s="8"/>
      <c r="WVC86" s="8"/>
      <c r="WVD86" s="8"/>
      <c r="WVE86" s="8"/>
      <c r="WVF86" s="8"/>
      <c r="WVG86" s="8"/>
      <c r="WVH86" s="8"/>
      <c r="WVI86" s="8"/>
      <c r="WVJ86" s="8"/>
      <c r="WVK86" s="8"/>
      <c r="WVL86" s="8"/>
      <c r="WVM86" s="8"/>
      <c r="WVN86" s="8"/>
      <c r="WVO86" s="8"/>
      <c r="WVP86" s="8"/>
      <c r="WVQ86" s="8"/>
      <c r="WVR86" s="8"/>
      <c r="WVS86" s="8"/>
      <c r="WVT86" s="8"/>
      <c r="WVU86" s="8"/>
      <c r="WVV86" s="8"/>
      <c r="WVW86" s="8"/>
      <c r="WVX86" s="8"/>
      <c r="WVY86" s="8"/>
      <c r="WVZ86" s="8"/>
      <c r="WWA86" s="8"/>
      <c r="WWB86" s="8"/>
      <c r="WWC86" s="8"/>
      <c r="WWD86" s="8"/>
      <c r="WWE86" s="8"/>
      <c r="WWF86" s="8"/>
      <c r="WWG86" s="8"/>
      <c r="WWH86" s="8"/>
      <c r="WWI86" s="8"/>
      <c r="WWJ86" s="8"/>
      <c r="WWK86" s="8"/>
      <c r="WWL86" s="8"/>
      <c r="WWM86" s="8"/>
      <c r="WWN86" s="8"/>
      <c r="WWO86" s="8"/>
      <c r="WWP86" s="8"/>
      <c r="WWQ86" s="8"/>
      <c r="WWR86" s="8"/>
      <c r="WWS86" s="8"/>
      <c r="WWT86"/>
      <c r="WWU86" s="8"/>
      <c r="WWV86" s="8"/>
      <c r="WWW86" s="8"/>
      <c r="WWX86" s="8"/>
      <c r="WWY86" s="8"/>
      <c r="WWZ86" s="8"/>
      <c r="WXA86" s="8"/>
      <c r="WXB86" s="8"/>
      <c r="WXC86" s="8"/>
      <c r="WXD86" s="8"/>
      <c r="WXE86" s="8"/>
      <c r="WXF86" s="8"/>
      <c r="WXG86" s="8"/>
      <c r="WXH86" s="8"/>
      <c r="WXI86" s="8"/>
      <c r="WXJ86" s="8"/>
      <c r="WXK86" s="8"/>
      <c r="WXL86" s="8"/>
      <c r="WXM86" s="8"/>
      <c r="WXN86" s="8"/>
      <c r="WXO86" s="8"/>
      <c r="WXP86" s="8"/>
      <c r="WXQ86" s="8"/>
      <c r="WXR86" s="8"/>
      <c r="WXS86" s="8"/>
      <c r="WXT86" s="8"/>
      <c r="WXU86" s="8"/>
      <c r="WXV86" s="8"/>
      <c r="WXW86" s="8"/>
      <c r="WXX86" s="8"/>
      <c r="WXY86" s="8"/>
      <c r="WXZ86" s="8"/>
      <c r="WYA86" s="8"/>
      <c r="WYB86" s="8"/>
      <c r="WYC86" s="8"/>
      <c r="WYD86" s="8"/>
      <c r="WYE86" s="8"/>
      <c r="WYF86" s="8"/>
      <c r="WYG86" s="8"/>
      <c r="WYH86" s="8"/>
      <c r="WYI86" s="8"/>
      <c r="WYJ86" s="8"/>
      <c r="WYK86" s="8"/>
      <c r="WYL86" s="8"/>
      <c r="WYM86" s="8"/>
      <c r="WYN86" s="8"/>
      <c r="WYO86" s="8"/>
      <c r="WYP86" s="8"/>
      <c r="WYQ86" s="8"/>
      <c r="WYR86" s="8"/>
      <c r="WYS86" s="8"/>
      <c r="WYT86" s="8"/>
      <c r="WYU86" s="8"/>
      <c r="WYV86" s="8"/>
      <c r="WYW86" s="8"/>
      <c r="WYX86" s="8"/>
      <c r="WYY86" s="8"/>
      <c r="WYZ86" s="8"/>
      <c r="WZA86" s="8"/>
      <c r="WZB86" s="8"/>
      <c r="WZC86"/>
      <c r="WZD86" s="8"/>
      <c r="WZE86" s="8"/>
      <c r="WZF86" s="8"/>
      <c r="WZG86" s="8"/>
      <c r="WZH86" s="8"/>
      <c r="WZI86" s="8"/>
      <c r="WZJ86" s="8"/>
      <c r="WZK86" s="8"/>
      <c r="WZL86" s="8"/>
      <c r="WZM86" s="8"/>
      <c r="WZN86" s="8"/>
      <c r="WZO86" s="8"/>
      <c r="WZP86" s="8"/>
      <c r="WZQ86" s="8"/>
      <c r="WZR86" s="8"/>
      <c r="WZS86" s="8"/>
      <c r="WZT86" s="8"/>
      <c r="WZU86" s="8"/>
      <c r="WZV86" s="8"/>
      <c r="WZW86" s="8"/>
      <c r="WZX86" s="8"/>
      <c r="WZY86" s="8"/>
      <c r="WZZ86" s="8"/>
      <c r="XAA86" s="8"/>
      <c r="XAB86" s="8"/>
      <c r="XAC86" s="8"/>
      <c r="XAD86" s="8"/>
      <c r="XAE86" s="8"/>
      <c r="XAF86" s="8"/>
      <c r="XAG86" s="8"/>
      <c r="XAH86" s="8"/>
      <c r="XAI86" s="8"/>
      <c r="XAJ86" s="8"/>
      <c r="XAK86" s="8"/>
      <c r="XAL86" s="8"/>
      <c r="XAM86" s="8"/>
      <c r="XAN86" s="8"/>
      <c r="XAO86" s="8"/>
      <c r="XAP86" s="8"/>
      <c r="XAQ86" s="8"/>
      <c r="XAR86" s="8"/>
      <c r="XAS86" s="8"/>
      <c r="XAT86" s="8"/>
      <c r="XAU86" s="8"/>
      <c r="XAV86" s="8"/>
      <c r="XAW86" s="8"/>
      <c r="XAX86" s="8"/>
      <c r="XAY86" s="8"/>
      <c r="XAZ86" s="8"/>
      <c r="XBA86" s="8"/>
      <c r="XBB86" s="8"/>
      <c r="XBC86" s="8"/>
      <c r="XBD86" s="8"/>
      <c r="XBE86" s="8"/>
      <c r="XBF86" s="8"/>
      <c r="XBG86" s="8"/>
      <c r="XBH86" s="8"/>
      <c r="XBI86" s="8"/>
      <c r="XBJ86" s="8"/>
      <c r="XBK86" s="8"/>
      <c r="XBL86"/>
      <c r="XBM86" s="8"/>
      <c r="XBN86" s="8"/>
      <c r="XBO86" s="8"/>
      <c r="XBP86" s="8"/>
      <c r="XBQ86" s="8"/>
      <c r="XBR86" s="8"/>
      <c r="XBS86" s="8"/>
      <c r="XBT86" s="8"/>
      <c r="XBU86" s="8"/>
      <c r="XBV86" s="8"/>
      <c r="XBW86" s="8"/>
      <c r="XBX86" s="8"/>
      <c r="XBY86" s="8"/>
      <c r="XBZ86" s="8"/>
      <c r="XCA86" s="8"/>
      <c r="XCB86" s="8"/>
      <c r="XCC86" s="8"/>
      <c r="XCD86" s="8"/>
      <c r="XCE86" s="8"/>
      <c r="XCF86" s="8"/>
      <c r="XCG86" s="8"/>
      <c r="XCH86" s="8"/>
      <c r="XCI86" s="8"/>
      <c r="XCJ86" s="8"/>
      <c r="XCK86" s="8"/>
      <c r="XCL86" s="8"/>
      <c r="XCM86" s="8"/>
      <c r="XCN86" s="8"/>
      <c r="XCO86" s="8"/>
      <c r="XCP86" s="8"/>
      <c r="XCQ86" s="8"/>
      <c r="XCR86" s="8"/>
      <c r="XCS86" s="8"/>
      <c r="XCT86" s="8"/>
      <c r="XCU86" s="8"/>
      <c r="XCV86" s="8"/>
      <c r="XCW86" s="8"/>
      <c r="XCX86" s="8"/>
      <c r="XCY86" s="8"/>
      <c r="XCZ86" s="8"/>
      <c r="XDA86" s="8"/>
      <c r="XDB86" s="8"/>
      <c r="XDC86" s="8"/>
      <c r="XDD86" s="8"/>
      <c r="XDE86" s="8"/>
      <c r="XDF86" s="8"/>
      <c r="XDG86" s="8"/>
      <c r="XDH86" s="8"/>
      <c r="XDI86" s="8"/>
      <c r="XDJ86" s="8"/>
      <c r="XDK86" s="8"/>
      <c r="XDL86" s="8"/>
      <c r="XDM86" s="8"/>
      <c r="XDN86" s="8"/>
      <c r="XDO86" s="8"/>
      <c r="XDP86" s="8"/>
      <c r="XDQ86" s="8"/>
      <c r="XDR86" s="8"/>
      <c r="XDS86" s="8"/>
      <c r="XDT86" s="8"/>
      <c r="XDU86"/>
      <c r="XDV86" s="8"/>
      <c r="XDW86" s="8"/>
      <c r="XDX86" s="8"/>
      <c r="XDY86" s="8"/>
      <c r="XDZ86" s="8"/>
      <c r="XEA86" s="8"/>
      <c r="XEB86" s="8"/>
      <c r="XEC86" s="8"/>
      <c r="XED86" s="8"/>
      <c r="XEE86" s="8"/>
      <c r="XEF86" s="8"/>
      <c r="XEG86" s="8"/>
      <c r="XEH86" s="8"/>
      <c r="XEI86" s="8"/>
      <c r="XEJ86" s="8"/>
      <c r="XEK86" s="8"/>
      <c r="XEL86" s="8"/>
      <c r="XEM86" s="8"/>
      <c r="XEN86" s="8"/>
    </row>
    <row r="87" spans="1:16368" ht="16.5" customHeight="1" x14ac:dyDescent="0.3">
      <c r="A87" t="str">
        <f>Fuente!A87</f>
        <v>9868 HK Equity</v>
      </c>
      <c r="B87" s="2" t="str">
        <f>Fuente!B87</f>
        <v>XPeng Inc</v>
      </c>
      <c r="C87" s="3" t="e">
        <f>Fuente!C87</f>
        <v>#VALUE!</v>
      </c>
      <c r="D87" s="3">
        <f>Fuente!D87</f>
        <v>-55.644856890480234</v>
      </c>
      <c r="E87" s="3" t="e">
        <f>Fuente!E87</f>
        <v>#VALUE!</v>
      </c>
      <c r="F87" s="3" t="e">
        <f>Fuente!F87</f>
        <v>#VALUE!</v>
      </c>
      <c r="G87" s="3" t="e">
        <f>_xll.BDP(A87,$G$1)/100</f>
        <v>#VALUE!</v>
      </c>
      <c r="H87" s="3" t="e">
        <f t="shared" si="6"/>
        <v>#VALUE!</v>
      </c>
      <c r="I87" s="3" t="e">
        <f t="shared" si="7"/>
        <v>#VALUE!</v>
      </c>
      <c r="J87" s="3" t="e">
        <f t="shared" si="8"/>
        <v>#VALUE!</v>
      </c>
      <c r="K87" s="3">
        <f>Fuente!G83</f>
        <v>0.28475900721794767</v>
      </c>
      <c r="L87" s="3">
        <f>Fuente!H83</f>
        <v>0</v>
      </c>
      <c r="M87" s="16">
        <f>Fuente!I83</f>
        <v>5.3124936597117864</v>
      </c>
      <c r="N87" s="3">
        <f>Fuente!J83</f>
        <v>-0.21827738796665275</v>
      </c>
      <c r="O87" s="3">
        <f>Fuente!K83</f>
        <v>7.9437557076197512E-2</v>
      </c>
      <c r="P87" s="3">
        <f>Fuente!L83</f>
        <v>-1.9854410955899578E-2</v>
      </c>
      <c r="Q87" s="4">
        <f>Fuente!M83</f>
        <v>-1.9526456068333611E-2</v>
      </c>
      <c r="R87" s="5">
        <f>Fuente!N83</f>
        <v>0.30471346271793193</v>
      </c>
      <c r="S87" s="4">
        <f>Fuente!O83</f>
        <v>0</v>
      </c>
      <c r="T87" s="16">
        <f>Fuente!P83</f>
        <v>8.2282152230971128</v>
      </c>
      <c r="U87" s="6">
        <f>Fuente!Q87</f>
        <v>0</v>
      </c>
      <c r="V87" s="6">
        <f>Fuente!R87</f>
        <v>3</v>
      </c>
      <c r="W87" s="6">
        <f>Fuente!S87</f>
        <v>0</v>
      </c>
      <c r="X87" s="6">
        <f>Fuente!T87</f>
        <v>0</v>
      </c>
      <c r="Y87" s="6">
        <f>Fuente!U87</f>
        <v>3</v>
      </c>
      <c r="Z87" s="6">
        <f>Fuente!V87</f>
        <v>1</v>
      </c>
      <c r="AA87" s="6">
        <f>Fuente!W87</f>
        <v>0</v>
      </c>
      <c r="AB87" s="6">
        <f>Fuente!X87</f>
        <v>1</v>
      </c>
      <c r="AC87" s="6">
        <f>Fuente!Y87</f>
        <v>3</v>
      </c>
      <c r="AD87" s="6">
        <f>Fuente!Z87</f>
        <v>1</v>
      </c>
      <c r="AE87" s="6">
        <f>Fuente!AA87</f>
        <v>2</v>
      </c>
      <c r="AF87" s="6">
        <f>Fuente!AB87</f>
        <v>1</v>
      </c>
      <c r="AG87" s="6">
        <f>Fuente!AC87</f>
        <v>1</v>
      </c>
      <c r="AH87" s="6" t="str">
        <f>Fuente!AD87</f>
        <v>Fast Grower</v>
      </c>
      <c r="AI87" s="6" t="str">
        <f>Fuente!AE87</f>
        <v>Regular</v>
      </c>
      <c r="AJ87" s="6" t="str">
        <f>Fuente!AF87</f>
        <v>CHINA</v>
      </c>
      <c r="AK87" s="6" t="str">
        <f>Fuente!AG87</f>
        <v>Consumer Discretionary</v>
      </c>
      <c r="AL87" s="6" t="str">
        <f>Fuente!AH87</f>
        <v>Automobiles</v>
      </c>
      <c r="AM87" s="6" t="str">
        <f>Fuente!AI87</f>
        <v>Automobiles &amp; Components</v>
      </c>
      <c r="AN87" s="6" t="str">
        <f>Fuente!AJ87</f>
        <v>Good</v>
      </c>
      <c r="AO87" s="6" t="str">
        <f>Fuente!AK87</f>
        <v>High</v>
      </c>
      <c r="AP87" s="6">
        <f>Fuente!AL87</f>
        <v>0</v>
      </c>
      <c r="AQ87" s="6">
        <f>Fuente!AM87</f>
        <v>0</v>
      </c>
      <c r="AR87" s="6">
        <f>Fuente!AN87</f>
        <v>0</v>
      </c>
      <c r="AS87" s="6">
        <f>Fuente!AO87</f>
        <v>0</v>
      </c>
      <c r="AT87" s="6">
        <f>Fuente!AP87</f>
        <v>0</v>
      </c>
      <c r="AU87" s="6" t="str">
        <f>Fuente!AQ87</f>
        <v>Fast</v>
      </c>
      <c r="AV87" s="6">
        <f>Fuente!AR87</f>
        <v>0</v>
      </c>
      <c r="AW87" s="6">
        <f>Fuente!AS87</f>
        <v>0</v>
      </c>
      <c r="AX87" s="6">
        <f>Fuente!AT87</f>
        <v>40</v>
      </c>
      <c r="AY87" s="6">
        <f>Fuente!AU87</f>
        <v>50</v>
      </c>
      <c r="AZ87" s="6" t="str">
        <f>Fuente!AV87</f>
        <v>Strategical</v>
      </c>
      <c r="BA87" s="6">
        <f>Fuente!AW87</f>
        <v>30.769230769230766</v>
      </c>
      <c r="BB87" s="6">
        <f>Fuente!AX87</f>
        <v>26.666666666666668</v>
      </c>
      <c r="BC87" s="6">
        <f>Fuente!AY87</f>
        <v>50</v>
      </c>
      <c r="BD87" s="6">
        <f>Fuente!AZ87</f>
        <v>2</v>
      </c>
      <c r="BE87" s="7" t="str">
        <f>Fuente!BA87</f>
        <v>La tesis es que la compañía sigue creciendo en ventas y ampliando márgenes hasta llegar a hacer 1.5B en FCF en 2025 o antes.</v>
      </c>
      <c r="BF87" s="8">
        <f>Fuente!BB87</f>
        <v>0</v>
      </c>
      <c r="BG87" s="8">
        <f>Fuente!BC87</f>
        <v>0</v>
      </c>
      <c r="BH87" s="10">
        <f>Fuente!BD87</f>
        <v>44651</v>
      </c>
      <c r="BI87" s="15">
        <f>Fuente!BE87</f>
        <v>1.75</v>
      </c>
    </row>
    <row r="88" spans="1:16368" ht="16.5" customHeight="1" x14ac:dyDescent="0.3">
      <c r="A88" t="str">
        <f>Fuente!A88</f>
        <v>9984 JP Equity</v>
      </c>
      <c r="B88" s="2" t="str">
        <f>Fuente!B88</f>
        <v>SoftBank Group Corp</v>
      </c>
      <c r="C88" s="3">
        <f>Fuente!C88</f>
        <v>6.1345445362856577E-2</v>
      </c>
      <c r="D88" s="3">
        <f>Fuente!D88</f>
        <v>0.4161461310104107</v>
      </c>
      <c r="E88" s="3">
        <f>Fuente!E88</f>
        <v>0.13196770756212106</v>
      </c>
      <c r="F88" s="3">
        <f>Fuente!F88</f>
        <v>0.10558786457749048</v>
      </c>
      <c r="G88" s="3">
        <f>_xll.BDP(A88,$G$1)/100</f>
        <v>6.2652344473048044E-2</v>
      </c>
      <c r="H88" s="3">
        <f t="shared" si="6"/>
        <v>0.13196770756212106</v>
      </c>
      <c r="I88" s="3">
        <f t="shared" si="7"/>
        <v>0.13196770756212106</v>
      </c>
      <c r="J88" s="3">
        <f t="shared" si="8"/>
        <v>0.13196770756212106</v>
      </c>
      <c r="K88" s="3">
        <f>Fuente!G84</f>
        <v>0.2702568898620033</v>
      </c>
      <c r="L88" s="3">
        <f>Fuente!H84</f>
        <v>4.7073533460203756E-3</v>
      </c>
      <c r="M88" s="16">
        <f>Fuente!I84</f>
        <v>1.5711427885561267</v>
      </c>
      <c r="N88" s="3">
        <f>Fuente!J84</f>
        <v>-2.1674203355054655E-2</v>
      </c>
      <c r="O88" s="3">
        <f>Fuente!K84</f>
        <v>0.28296107688760713</v>
      </c>
      <c r="P88" s="3">
        <f>Fuente!L84</f>
        <v>0.23308109473062319</v>
      </c>
      <c r="Q88" s="4">
        <f>Fuente!M84</f>
        <v>0.18646438716304614</v>
      </c>
      <c r="R88" s="5">
        <f>Fuente!N84</f>
        <v>0.17786722193545532</v>
      </c>
      <c r="S88" s="4">
        <f>Fuente!O84</f>
        <v>9.1443028301313317E-3</v>
      </c>
      <c r="T88" s="16">
        <f>Fuente!P84</f>
        <v>0.83366865956465963</v>
      </c>
      <c r="U88" s="6">
        <f>Fuente!Q88</f>
        <v>1</v>
      </c>
      <c r="V88" s="6">
        <f>Fuente!R88</f>
        <v>1</v>
      </c>
      <c r="W88" s="6">
        <f>Fuente!S88</f>
        <v>1</v>
      </c>
      <c r="X88" s="6">
        <f>Fuente!T88</f>
        <v>1</v>
      </c>
      <c r="Y88" s="6">
        <f>Fuente!U88</f>
        <v>1</v>
      </c>
      <c r="Z88" s="6">
        <f>Fuente!V88</f>
        <v>1</v>
      </c>
      <c r="AA88" s="6">
        <f>Fuente!W88</f>
        <v>1</v>
      </c>
      <c r="AB88" s="6">
        <f>Fuente!X88</f>
        <v>1</v>
      </c>
      <c r="AC88" s="6">
        <f>Fuente!Y88</f>
        <v>1</v>
      </c>
      <c r="AD88" s="6">
        <f>Fuente!Z88</f>
        <v>1</v>
      </c>
      <c r="AE88" s="6">
        <f>Fuente!AA88</f>
        <v>1</v>
      </c>
      <c r="AF88" s="6">
        <f>Fuente!AB88</f>
        <v>1</v>
      </c>
      <c r="AG88" s="6">
        <f>Fuente!AC88</f>
        <v>2</v>
      </c>
      <c r="AH88" s="6" t="str">
        <f>Fuente!AD88</f>
        <v>Asset Plays</v>
      </c>
      <c r="AI88" s="6" t="str">
        <f>Fuente!AE88</f>
        <v>Good</v>
      </c>
      <c r="AJ88" s="6" t="str">
        <f>Fuente!AF88</f>
        <v>JAPAN</v>
      </c>
      <c r="AK88" s="6" t="str">
        <f>Fuente!AG88</f>
        <v>Communication Services</v>
      </c>
      <c r="AL88" s="6" t="str">
        <f>Fuente!AH88</f>
        <v>Wireless Telecommunication Ser</v>
      </c>
      <c r="AM88" s="6" t="str">
        <f>Fuente!AI88</f>
        <v>Telecommunication Services</v>
      </c>
      <c r="AN88" s="6" t="str">
        <f>Fuente!AJ88</f>
        <v>Good</v>
      </c>
      <c r="AO88" s="6" t="str">
        <f>Fuente!AK88</f>
        <v>High</v>
      </c>
      <c r="AP88" s="6" t="str">
        <f>Fuente!AL88</f>
        <v>Economies of Scale</v>
      </c>
      <c r="AQ88" s="6">
        <f>Fuente!AM88</f>
        <v>0</v>
      </c>
      <c r="AR88" s="6">
        <f>Fuente!AN88</f>
        <v>0</v>
      </c>
      <c r="AS88" s="6" t="str">
        <f>Fuente!AO88</f>
        <v>Wide</v>
      </c>
      <c r="AT88" s="6" t="str">
        <f>Fuente!AP88</f>
        <v>Static</v>
      </c>
      <c r="AU88" s="6" t="str">
        <f>Fuente!AQ88</f>
        <v>Yes</v>
      </c>
      <c r="AV88" s="6">
        <f>Fuente!AR88</f>
        <v>1</v>
      </c>
      <c r="AW88" s="6">
        <f>Fuente!AS88</f>
        <v>0</v>
      </c>
      <c r="AX88" s="6">
        <f>Fuente!AT88</f>
        <v>7400</v>
      </c>
      <c r="AY88" s="6">
        <f>Fuente!AU88</f>
        <v>11400</v>
      </c>
      <c r="AZ88" s="6" t="str">
        <f>Fuente!AV88</f>
        <v>Strategical</v>
      </c>
      <c r="BA88" s="6">
        <f>Fuente!AW88</f>
        <v>5700</v>
      </c>
      <c r="BB88" s="6">
        <f>Fuente!AX88</f>
        <v>4900</v>
      </c>
      <c r="BC88" s="6">
        <f>Fuente!AY88</f>
        <v>11400</v>
      </c>
      <c r="BD88" s="6">
        <f>Fuente!AZ88</f>
        <v>3</v>
      </c>
      <c r="BE88" s="7" t="str">
        <f>Fuente!BA88</f>
        <v>NAV 19.4 T JPY (11.400 JPY/Share). BABA (1/3), SVF1 y SVF2 más del 25% cada uno, otros un 15% aprox. Para la valoración tomamos el NAV como rango alto y un 35% de descuento sobre NAV para el rango bajo.</v>
      </c>
      <c r="BF88" s="8">
        <f>Fuente!BB88</f>
        <v>0</v>
      </c>
      <c r="BG88" s="8">
        <f>Fuente!BC88</f>
        <v>0</v>
      </c>
      <c r="BH88" s="10">
        <f>Fuente!BD88</f>
        <v>44620</v>
      </c>
      <c r="BI88" s="15">
        <f>Fuente!BE88</f>
        <v>290</v>
      </c>
    </row>
    <row r="89" spans="1:16368" ht="16.5" customHeight="1" x14ac:dyDescent="0.3">
      <c r="A89" t="str">
        <f>Fuente!A89</f>
        <v>NA9 GY Equity</v>
      </c>
      <c r="B89" s="2" t="e">
        <f>Fuente!B89</f>
        <v>#NAME?</v>
      </c>
      <c r="C89" s="3" t="e">
        <f>Fuente!C89</f>
        <v>#NAME?</v>
      </c>
      <c r="D89" s="3" t="e">
        <f>Fuente!D89</f>
        <v>#REF!</v>
      </c>
      <c r="E89" s="3" t="e">
        <f>Fuente!E89</f>
        <v>#REF!</v>
      </c>
      <c r="F89" s="3" t="e">
        <f>Fuente!F89</f>
        <v>#REF!</v>
      </c>
      <c r="G89" s="3" t="e">
        <f>_xll.BDP(A89,$G$1)/100</f>
        <v>#VALUE!</v>
      </c>
      <c r="H89" s="3" t="e">
        <f t="shared" si="6"/>
        <v>#REF!</v>
      </c>
      <c r="I89" s="3" t="e">
        <f t="shared" si="7"/>
        <v>#REF!</v>
      </c>
      <c r="J89" s="3" t="e">
        <f t="shared" si="8"/>
        <v>#REF!</v>
      </c>
      <c r="K89" s="3">
        <f>Fuente!G85</f>
        <v>-0.24338982837405115</v>
      </c>
      <c r="L89" s="3">
        <f>Fuente!H85</f>
        <v>-2.7612579754327727E-2</v>
      </c>
      <c r="M89" s="16">
        <f>Fuente!I85</f>
        <v>0.66129750572843238</v>
      </c>
      <c r="N89" s="3">
        <f>Fuente!J85</f>
        <v>9.7522876141407755E-2</v>
      </c>
      <c r="O89" s="3">
        <f>Fuente!K85</f>
        <v>7.3531308715957894E-2</v>
      </c>
      <c r="P89" s="3">
        <f>Fuente!L85</f>
        <v>0.45638208680000486</v>
      </c>
      <c r="Q89" s="4">
        <f>Fuente!M85</f>
        <v>0.43515847994505324</v>
      </c>
      <c r="R89" s="5">
        <f>Fuente!N85</f>
        <v>-0.28484631092191098</v>
      </c>
      <c r="S89" s="4">
        <f>Fuente!O85</f>
        <v>-0.13365354936771306</v>
      </c>
      <c r="T89" s="16">
        <f>Fuente!P85</f>
        <v>-2.3432791039220149</v>
      </c>
      <c r="U89" s="6">
        <f>Fuente!Q89</f>
        <v>2</v>
      </c>
      <c r="V89" s="6">
        <f>Fuente!R89</f>
        <v>3</v>
      </c>
      <c r="W89" s="6">
        <f>Fuente!S89</f>
        <v>2</v>
      </c>
      <c r="X89" s="6">
        <f>Fuente!T89</f>
        <v>2</v>
      </c>
      <c r="Y89" s="6">
        <f>Fuente!U89</f>
        <v>3</v>
      </c>
      <c r="Z89" s="6">
        <f>Fuente!V89</f>
        <v>2</v>
      </c>
      <c r="AA89" s="6">
        <f>Fuente!W89</f>
        <v>2</v>
      </c>
      <c r="AB89" s="6">
        <f>Fuente!X89</f>
        <v>2</v>
      </c>
      <c r="AC89" s="6">
        <f>Fuente!Y89</f>
        <v>1</v>
      </c>
      <c r="AD89" s="6">
        <f>Fuente!Z89</f>
        <v>1</v>
      </c>
      <c r="AE89" s="6">
        <f>Fuente!AA89</f>
        <v>2</v>
      </c>
      <c r="AF89" s="6">
        <f>Fuente!AB89</f>
        <v>2</v>
      </c>
      <c r="AG89" s="6">
        <f>Fuente!AC89</f>
        <v>2</v>
      </c>
      <c r="AH89" s="6" t="str">
        <f>Fuente!AD89</f>
        <v>Fast Grower</v>
      </c>
      <c r="AI89" s="6" t="str">
        <f>Fuente!AE89</f>
        <v>Good</v>
      </c>
      <c r="AJ89" s="6" t="e">
        <f>Fuente!AF89</f>
        <v>#NAME?</v>
      </c>
      <c r="AK89" s="6" t="e">
        <f>Fuente!AG89</f>
        <v>#NAME?</v>
      </c>
      <c r="AL89" s="6" t="e">
        <f>Fuente!AH89</f>
        <v>#NAME?</v>
      </c>
      <c r="AM89" s="6" t="e">
        <f>Fuente!AI89</f>
        <v>#NAME?</v>
      </c>
      <c r="AN89" s="6" t="str">
        <f>Fuente!AJ89</f>
        <v>Good</v>
      </c>
      <c r="AO89" s="6" t="str">
        <f>Fuente!AK89</f>
        <v>Medium</v>
      </c>
      <c r="AP89" s="6" t="str">
        <f>Fuente!AL89</f>
        <v>Economies of Scale</v>
      </c>
      <c r="AQ89" s="6" t="str">
        <f>Fuente!AM89</f>
        <v>Switching Costs</v>
      </c>
      <c r="AR89" s="6">
        <f>Fuente!AN89</f>
        <v>0</v>
      </c>
      <c r="AS89" s="6" t="str">
        <f>Fuente!AO89</f>
        <v>Wide</v>
      </c>
      <c r="AT89" s="6" t="str">
        <f>Fuente!AP89</f>
        <v>Static</v>
      </c>
      <c r="AU89" s="6" t="str">
        <f>Fuente!AQ89</f>
        <v>Fast</v>
      </c>
      <c r="AV89" s="6">
        <f>Fuente!AR89</f>
        <v>4</v>
      </c>
      <c r="AW89" s="6">
        <f>Fuente!AS89</f>
        <v>40</v>
      </c>
      <c r="AX89" s="6">
        <f>Fuente!AT89</f>
        <v>210</v>
      </c>
      <c r="AY89" s="6">
        <f>Fuente!AU89</f>
        <v>250</v>
      </c>
      <c r="AZ89" s="6" t="str">
        <f>Fuente!AV89</f>
        <v>Strategical</v>
      </c>
      <c r="BA89" s="6">
        <f>Fuente!AW89</f>
        <v>161.53846153846152</v>
      </c>
      <c r="BB89" s="6">
        <f>Fuente!AX89</f>
        <v>140</v>
      </c>
      <c r="BC89" s="6">
        <f>Fuente!AY89</f>
        <v>250</v>
      </c>
      <c r="BD89" s="6">
        <f>Fuente!AZ89</f>
        <v>2</v>
      </c>
      <c r="BE89" s="7" t="str">
        <f>Fuente!BA89</f>
        <v>Empresa de servicios e ingenieria de IT. Comparable en negocio a EPAM, Globant, etc, pero de menor tamaño. Suponemos 800M en '22 (dia del analisis presenta 395M de Revenue en H1 '22) y CAGR 30-40% hasta '24 lo que supondría 1400-1600M con un margen neto del 10% serían 140-160M net profit. Por el sector y tipo de empresa, asumimos un FCF conversion del 100%. Valorando a 22xFCF por crecimiento obtenemos 3000-3500M, lo que supone 210-250€/acción.</v>
      </c>
      <c r="BF89" s="8">
        <f>Fuente!BB89</f>
        <v>0</v>
      </c>
      <c r="BG89" s="8">
        <f>Fuente!BC89</f>
        <v>0</v>
      </c>
      <c r="BH89" s="10">
        <f>Fuente!BD89</f>
        <v>44785</v>
      </c>
      <c r="BI89" s="15">
        <f>Fuente!BE89</f>
        <v>1.62</v>
      </c>
    </row>
    <row r="90" spans="1:16368" ht="16.5" customHeight="1" x14ac:dyDescent="0.3">
      <c r="A90" t="str">
        <f>Fuente!A90</f>
        <v>PUM GY Equity</v>
      </c>
      <c r="B90" s="2" t="e">
        <f>Fuente!B90</f>
        <v>#NAME?</v>
      </c>
      <c r="C90" s="3" t="e">
        <f>Fuente!C90</f>
        <v>#NAME?</v>
      </c>
      <c r="D90" s="3" t="e">
        <f>Fuente!D90</f>
        <v>#REF!</v>
      </c>
      <c r="E90" s="3" t="e">
        <f>Fuente!E90</f>
        <v>#REF!</v>
      </c>
      <c r="F90" s="3" t="e">
        <f>Fuente!F90</f>
        <v>#REF!</v>
      </c>
      <c r="G90" s="3">
        <f>_xll.BDP(A90,$G$1)/100</f>
        <v>0.11160470433308813</v>
      </c>
      <c r="H90" s="3" t="e">
        <f t="shared" si="6"/>
        <v>#REF!</v>
      </c>
      <c r="I90" s="3" t="e">
        <f t="shared" si="7"/>
        <v>#REF!</v>
      </c>
      <c r="J90" s="3" t="e">
        <f t="shared" si="8"/>
        <v>#REF!</v>
      </c>
      <c r="K90" s="3">
        <f>Fuente!G86</f>
        <v>8.4465458672773622E-2</v>
      </c>
      <c r="L90" s="3">
        <f>Fuente!H86</f>
        <v>1.9206408287232809E-3</v>
      </c>
      <c r="M90" s="16">
        <f>Fuente!I86</f>
        <v>0.39097817945645846</v>
      </c>
      <c r="N90" s="3">
        <f>Fuente!J86</f>
        <v>7.3512087249925528E-2</v>
      </c>
      <c r="O90" s="3">
        <f>Fuente!K86</f>
        <v>0.25784730748991402</v>
      </c>
      <c r="P90" s="3">
        <f>Fuente!L86</f>
        <v>0.2005995729942126</v>
      </c>
      <c r="Q90" s="4">
        <f>Fuente!M86</f>
        <v>0.19995308789178937</v>
      </c>
      <c r="R90" s="5">
        <f>Fuente!N86</f>
        <v>7.930861037932381E-2</v>
      </c>
      <c r="S90" s="4">
        <f>Fuente!O86</f>
        <v>8.517345488988871E-3</v>
      </c>
      <c r="T90" s="16">
        <f>Fuente!P86</f>
        <v>0.34994345190010118</v>
      </c>
      <c r="U90" s="6">
        <f>Fuente!Q90</f>
        <v>2</v>
      </c>
      <c r="V90" s="6">
        <f>Fuente!R90</f>
        <v>2</v>
      </c>
      <c r="W90" s="6">
        <f>Fuente!S90</f>
        <v>1</v>
      </c>
      <c r="X90" s="6">
        <f>Fuente!T90</f>
        <v>2</v>
      </c>
      <c r="Y90" s="6">
        <f>Fuente!U90</f>
        <v>2</v>
      </c>
      <c r="Z90" s="6">
        <f>Fuente!V90</f>
        <v>2</v>
      </c>
      <c r="AA90" s="6">
        <f>Fuente!W90</f>
        <v>2</v>
      </c>
      <c r="AB90" s="6">
        <f>Fuente!X90</f>
        <v>2</v>
      </c>
      <c r="AC90" s="6">
        <f>Fuente!Y90</f>
        <v>2</v>
      </c>
      <c r="AD90" s="6">
        <f>Fuente!Z90</f>
        <v>2</v>
      </c>
      <c r="AE90" s="6">
        <f>Fuente!AA90</f>
        <v>2</v>
      </c>
      <c r="AF90" s="6">
        <f>Fuente!AB90</f>
        <v>2</v>
      </c>
      <c r="AG90" s="6">
        <f>Fuente!AC90</f>
        <v>2</v>
      </c>
      <c r="AH90" s="6" t="str">
        <f>Fuente!AD90</f>
        <v>Fast Grower</v>
      </c>
      <c r="AI90" s="6" t="str">
        <f>Fuente!AE90</f>
        <v>Good</v>
      </c>
      <c r="AJ90" s="6" t="e">
        <f>Fuente!AF90</f>
        <v>#NAME?</v>
      </c>
      <c r="AK90" s="6" t="e">
        <f>Fuente!AG90</f>
        <v>#NAME?</v>
      </c>
      <c r="AL90" s="6" t="e">
        <f>Fuente!AH90</f>
        <v>#NAME?</v>
      </c>
      <c r="AM90" s="6" t="e">
        <f>Fuente!AI90</f>
        <v>#NAME?</v>
      </c>
      <c r="AN90" s="6" t="str">
        <f>Fuente!AJ90</f>
        <v>Good</v>
      </c>
      <c r="AO90" s="6" t="str">
        <f>Fuente!AK90</f>
        <v>Medium</v>
      </c>
      <c r="AP90" s="6" t="str">
        <f>Fuente!AL90</f>
        <v>Intangible Assets/Brands</v>
      </c>
      <c r="AQ90" s="6" t="str">
        <f>Fuente!AM90</f>
        <v>Economies of Scale</v>
      </c>
      <c r="AR90" s="6">
        <f>Fuente!AN90</f>
        <v>0</v>
      </c>
      <c r="AS90" s="6" t="str">
        <f>Fuente!AO90</f>
        <v>Wide</v>
      </c>
      <c r="AT90" s="6" t="str">
        <f>Fuente!AP90</f>
        <v>Static</v>
      </c>
      <c r="AU90" s="6" t="str">
        <f>Fuente!AQ90</f>
        <v>Yes</v>
      </c>
      <c r="AV90" s="6">
        <f>Fuente!AR90</f>
        <v>1.55</v>
      </c>
      <c r="AW90" s="6">
        <f>Fuente!AS90</f>
        <v>28</v>
      </c>
      <c r="AX90" s="6">
        <f>Fuente!AT90</f>
        <v>72</v>
      </c>
      <c r="AY90" s="6">
        <f>Fuente!AU90</f>
        <v>85</v>
      </c>
      <c r="AZ90" s="6" t="str">
        <f>Fuente!AV90</f>
        <v>Strategical</v>
      </c>
      <c r="BA90" s="6">
        <f>Fuente!AW90</f>
        <v>55.38461538461538</v>
      </c>
      <c r="BB90" s="6">
        <f>Fuente!AX90</f>
        <v>48</v>
      </c>
      <c r="BC90" s="6">
        <f>Fuente!AY90</f>
        <v>85</v>
      </c>
      <c r="BD90" s="6">
        <f>Fuente!AZ90</f>
        <v>1</v>
      </c>
      <c r="BE90" s="7" t="str">
        <f>Fuente!BA90</f>
        <v>Peer de Adidas y Nike. Algo menos de calidad que ambas por márgenes y ROIC, pero la historia es de crecimiento más fuerte. Un driver importante es China, donde tiene menor market share que peers y depende de su performance en esa geografía puede decepcionar. Asumimo CAGR entre 10-13% a '24 lo que suponen 9.000-9.800M de Sales. Se estima crecimiento de margenes por según vaya creciendo la empresa por lo que asumo 5.5-6% de margen neto: 500-590M, lo que supone 3.3-3.9€/share. Valorando a 22x P/E supone entre 72-85€ por acción. Valorando por FCF, considero el Net profit como el CF before manteinance capex (asumiendo que el D&amp;A=change in WC + otros gastos), lo que resulta en un FCF entre 200-290M de FCF. Esto supone 1.32-1.92 FCF/Share.</v>
      </c>
      <c r="BF90" s="8">
        <f>Fuente!BB90</f>
        <v>0</v>
      </c>
      <c r="BG90" s="8">
        <f>Fuente!BC90</f>
        <v>0</v>
      </c>
      <c r="BH90" s="10">
        <f>Fuente!BD90</f>
        <v>44783</v>
      </c>
      <c r="BI90" s="15">
        <f>Fuente!BE90</f>
        <v>1.62</v>
      </c>
    </row>
    <row r="91" spans="1:16368" ht="16.5" customHeight="1" x14ac:dyDescent="0.3">
      <c r="A91" t="str">
        <f>Fuente!A91</f>
        <v>NKE US Equity</v>
      </c>
      <c r="B91" s="2" t="e">
        <f>Fuente!B91</f>
        <v>#NAME?</v>
      </c>
      <c r="C91" s="3" t="e">
        <f>Fuente!C91</f>
        <v>#NAME?</v>
      </c>
      <c r="D91" s="3" t="e">
        <f>Fuente!D91</f>
        <v>#REF!</v>
      </c>
      <c r="E91" s="3" t="e">
        <f>Fuente!E91</f>
        <v>#REF!</v>
      </c>
      <c r="F91" s="3" t="e">
        <f>Fuente!F91</f>
        <v>#REF!</v>
      </c>
      <c r="G91" s="3">
        <f>_xll.BDP(A91,$G$1)/100</f>
        <v>0.38825702562110609</v>
      </c>
      <c r="H91" s="3" t="e">
        <f t="shared" ref="H91:H92" si="9">IF(AND(E91&lt;0,F91&gt;0),F91,E91)</f>
        <v>#REF!</v>
      </c>
      <c r="I91" s="3" t="e">
        <f t="shared" ref="I91:I92" si="10">IF(H91&lt;0,G91,H91)</f>
        <v>#REF!</v>
      </c>
      <c r="J91" s="3" t="e">
        <f t="shared" ref="J91:J92" si="11">IF(I91&gt;1.5,F91,I91)</f>
        <v>#REF!</v>
      </c>
      <c r="K91" s="3" t="e">
        <f>Fuente!G87</f>
        <v>#VALUE!</v>
      </c>
      <c r="L91" s="3" t="e">
        <f>Fuente!H87</f>
        <v>#VALUE!</v>
      </c>
      <c r="M91" s="16" t="e">
        <f>Fuente!I87</f>
        <v>#VALUE!</v>
      </c>
      <c r="N91" s="3">
        <f>Fuente!J87</f>
        <v>2.8380676114021965</v>
      </c>
      <c r="O91" s="3" t="str">
        <f>Fuente!K87</f>
        <v/>
      </c>
      <c r="P91" s="3" t="e">
        <f>Fuente!L87</f>
        <v>#VALUE!</v>
      </c>
      <c r="Q91" s="4" t="e">
        <f>Fuente!M87</f>
        <v>#VALUE!</v>
      </c>
      <c r="R91" s="5" t="e">
        <f>Fuente!N87</f>
        <v>#VALUE!</v>
      </c>
      <c r="S91" s="4" t="e">
        <f>Fuente!O87</f>
        <v>#VALUE!</v>
      </c>
      <c r="T91" s="16" t="e">
        <f>Fuente!P87</f>
        <v>#VALUE!</v>
      </c>
      <c r="U91" s="6">
        <f>Fuente!Q91</f>
        <v>2</v>
      </c>
      <c r="V91" s="6">
        <f>Fuente!R91</f>
        <v>3</v>
      </c>
      <c r="W91" s="6">
        <f>Fuente!S91</f>
        <v>2</v>
      </c>
      <c r="X91" s="6">
        <f>Fuente!T91</f>
        <v>2</v>
      </c>
      <c r="Y91" s="6">
        <f>Fuente!U91</f>
        <v>2</v>
      </c>
      <c r="Z91" s="6">
        <f>Fuente!V91</f>
        <v>2</v>
      </c>
      <c r="AA91" s="6">
        <f>Fuente!W91</f>
        <v>2</v>
      </c>
      <c r="AB91" s="6">
        <f>Fuente!X91</f>
        <v>3</v>
      </c>
      <c r="AC91" s="6">
        <f>Fuente!Y91</f>
        <v>3</v>
      </c>
      <c r="AD91" s="6">
        <f>Fuente!Z91</f>
        <v>2</v>
      </c>
      <c r="AE91" s="6">
        <f>Fuente!AA91</f>
        <v>2</v>
      </c>
      <c r="AF91" s="6">
        <f>Fuente!AB91</f>
        <v>2</v>
      </c>
      <c r="AG91" s="6">
        <f>Fuente!AC91</f>
        <v>3</v>
      </c>
      <c r="AH91" s="6" t="str">
        <f>Fuente!AD91</f>
        <v>Slow Grower</v>
      </c>
      <c r="AI91" s="6" t="str">
        <f>Fuente!AE91</f>
        <v>Excellent</v>
      </c>
      <c r="AJ91" s="6" t="e">
        <f>Fuente!AF91</f>
        <v>#NAME?</v>
      </c>
      <c r="AK91" s="6" t="e">
        <f>Fuente!AG91</f>
        <v>#NAME?</v>
      </c>
      <c r="AL91" s="6" t="e">
        <f>Fuente!AH91</f>
        <v>#NAME?</v>
      </c>
      <c r="AM91" s="6" t="e">
        <f>Fuente!AI91</f>
        <v>#NAME?</v>
      </c>
      <c r="AN91" s="6" t="str">
        <f>Fuente!AJ91</f>
        <v>Good</v>
      </c>
      <c r="AO91" s="6" t="str">
        <f>Fuente!AK91</f>
        <v>Medium</v>
      </c>
      <c r="AP91" s="6" t="str">
        <f>Fuente!AL91</f>
        <v>Intangible Assets/Brands</v>
      </c>
      <c r="AQ91" s="6" t="str">
        <f>Fuente!AM91</f>
        <v>Economies of Scale</v>
      </c>
      <c r="AR91" s="6">
        <f>Fuente!AN91</f>
        <v>0</v>
      </c>
      <c r="AS91" s="6" t="str">
        <f>Fuente!AO91</f>
        <v>Wide</v>
      </c>
      <c r="AT91" s="6" t="str">
        <f>Fuente!AP91</f>
        <v>Static</v>
      </c>
      <c r="AU91" s="6" t="str">
        <f>Fuente!AQ91</f>
        <v>Yes</v>
      </c>
      <c r="AV91" s="6">
        <f>Fuente!AR91</f>
        <v>4</v>
      </c>
      <c r="AW91" s="6">
        <f>Fuente!AS91</f>
        <v>30</v>
      </c>
      <c r="AX91" s="6">
        <f>Fuente!AT91</f>
        <v>100</v>
      </c>
      <c r="AY91" s="6">
        <f>Fuente!AU91</f>
        <v>125</v>
      </c>
      <c r="AZ91" s="6" t="str">
        <f>Fuente!AV91</f>
        <v>Strategical</v>
      </c>
      <c r="BA91" s="6">
        <f>Fuente!AW91</f>
        <v>76.92307692307692</v>
      </c>
      <c r="BB91" s="6">
        <f>Fuente!AX91</f>
        <v>66.666666666666671</v>
      </c>
      <c r="BC91" s="6">
        <f>Fuente!AY91</f>
        <v>125</v>
      </c>
      <c r="BD91" s="6">
        <f>Fuente!AZ91</f>
        <v>1</v>
      </c>
      <c r="BE91" s="7" t="str">
        <f>Fuente!BA91</f>
        <v>En '22 sufre por los distintos eventos (guerra, situacion recesion macroeconomica, lockdowns en China…)aunque no tanto como peers (ADS GY), la tesis asume CAGR del 9% a '24 lo que supone entre 53-55Bn. Margen neto entre 12-14% lo que supondría 6.400-7.700M Net Income. Por FCF, asumir FCF conversion de 1x (por conversion historica, aunque podría ser mayor si crece el negocio online), lo que supone los mismos 6.500-7.700M. Por acción son 4.00-5.00$ FCF. Valorando por ser la empresa de más calidad entre peers a 25x FCF obtenemos precio objetivo entre 100-125$.</v>
      </c>
      <c r="BF91" s="8">
        <f>Fuente!BB91</f>
        <v>0</v>
      </c>
      <c r="BG91" s="8">
        <f>Fuente!BC91</f>
        <v>0</v>
      </c>
      <c r="BH91" s="10">
        <f>Fuente!BD91</f>
        <v>44782</v>
      </c>
      <c r="BI91" s="15">
        <f>Fuente!BE91</f>
        <v>4.5</v>
      </c>
    </row>
    <row r="92" spans="1:16368" ht="16.5" customHeight="1" x14ac:dyDescent="0.3">
      <c r="A92" t="str">
        <f>Fuente!A92</f>
        <v>ADS GY Equity</v>
      </c>
      <c r="B92" s="2" t="str">
        <f>Fuente!B92</f>
        <v>adidas AG</v>
      </c>
      <c r="C92" s="3">
        <f>Fuente!C92</f>
        <v>4.7223548249023146E-2</v>
      </c>
      <c r="D92" s="3">
        <f>Fuente!D92</f>
        <v>0.11800464523483375</v>
      </c>
      <c r="E92" s="3">
        <f>Fuente!E92</f>
        <v>0.3097874829401443</v>
      </c>
      <c r="F92" s="3">
        <f>Fuente!F92</f>
        <v>0.24863080148968797</v>
      </c>
      <c r="G92" s="3">
        <f>_xll.BDP(A92,$G$1)/100</f>
        <v>0.21487769664808717</v>
      </c>
      <c r="H92" s="3">
        <f t="shared" si="9"/>
        <v>0.3097874829401443</v>
      </c>
      <c r="I92" s="3">
        <f t="shared" si="10"/>
        <v>0.3097874829401443</v>
      </c>
      <c r="J92" s="3">
        <f t="shared" si="11"/>
        <v>0.3097874829401443</v>
      </c>
      <c r="K92" s="3">
        <f>Fuente!G88</f>
        <v>0.40845131650502775</v>
      </c>
      <c r="L92" s="3">
        <f>Fuente!H88</f>
        <v>2.2712886075437581E-2</v>
      </c>
      <c r="M92" s="16">
        <f>Fuente!I88</f>
        <v>15.815519642380256</v>
      </c>
      <c r="N92" s="3">
        <f>Fuente!J88</f>
        <v>0.10166310767655573</v>
      </c>
      <c r="O92" s="3">
        <f>Fuente!K88</f>
        <v>1.4762449301877503</v>
      </c>
      <c r="P92" s="3">
        <f>Fuente!L88</f>
        <v>0.38837107575529162</v>
      </c>
      <c r="Q92" s="4">
        <f>Fuente!M88</f>
        <v>0.31477215716085699</v>
      </c>
      <c r="R92" s="5">
        <f>Fuente!N88</f>
        <v>0.31080242616075371</v>
      </c>
      <c r="S92" s="4">
        <f>Fuente!O88</f>
        <v>1.5424017635964224E-2</v>
      </c>
      <c r="T92" s="16">
        <f>Fuente!P88</f>
        <v>1.4722861440539516</v>
      </c>
      <c r="U92" s="6">
        <f>Fuente!Q92</f>
        <v>2</v>
      </c>
      <c r="V92" s="6">
        <f>Fuente!R92</f>
        <v>2</v>
      </c>
      <c r="W92" s="6">
        <f>Fuente!S92</f>
        <v>2</v>
      </c>
      <c r="X92" s="6">
        <f>Fuente!T92</f>
        <v>2</v>
      </c>
      <c r="Y92" s="6">
        <f>Fuente!U92</f>
        <v>2</v>
      </c>
      <c r="Z92" s="6">
        <f>Fuente!V92</f>
        <v>2</v>
      </c>
      <c r="AA92" s="6">
        <f>Fuente!W92</f>
        <v>2</v>
      </c>
      <c r="AB92" s="6">
        <f>Fuente!X92</f>
        <v>2</v>
      </c>
      <c r="AC92" s="6">
        <f>Fuente!Y92</f>
        <v>2</v>
      </c>
      <c r="AD92" s="6">
        <f>Fuente!Z92</f>
        <v>2</v>
      </c>
      <c r="AE92" s="6">
        <f>Fuente!AA92</f>
        <v>2</v>
      </c>
      <c r="AF92" s="6">
        <f>Fuente!AB92</f>
        <v>2</v>
      </c>
      <c r="AG92" s="6">
        <f>Fuente!AC92</f>
        <v>2</v>
      </c>
      <c r="AH92" s="6" t="str">
        <f>Fuente!AD92</f>
        <v>Slow Grower</v>
      </c>
      <c r="AI92" s="6" t="str">
        <f>Fuente!AE92</f>
        <v>Excellent</v>
      </c>
      <c r="AJ92" s="6" t="str">
        <f>Fuente!AF92</f>
        <v>GERMANY</v>
      </c>
      <c r="AK92" s="6" t="str">
        <f>Fuente!AG92</f>
        <v>Consumer Discretionary</v>
      </c>
      <c r="AL92" s="6" t="str">
        <f>Fuente!AH92</f>
        <v>Textiles, Apparel &amp; Luxury Goo</v>
      </c>
      <c r="AM92" s="6" t="str">
        <f>Fuente!AI92</f>
        <v>Consumer Durables &amp; Apparel</v>
      </c>
      <c r="AN92" s="6" t="str">
        <f>Fuente!AJ92</f>
        <v>Good</v>
      </c>
      <c r="AO92" s="6" t="str">
        <f>Fuente!AK92</f>
        <v>Medium</v>
      </c>
      <c r="AP92" s="6" t="str">
        <f>Fuente!AL92</f>
        <v>Intangible Assets/Brands</v>
      </c>
      <c r="AQ92" s="6" t="str">
        <f>Fuente!AM92</f>
        <v>Economies of Scale</v>
      </c>
      <c r="AR92" s="6">
        <f>Fuente!AN92</f>
        <v>0</v>
      </c>
      <c r="AS92" s="6" t="str">
        <f>Fuente!AO92</f>
        <v>Wide</v>
      </c>
      <c r="AT92" s="6" t="str">
        <f>Fuente!AP92</f>
        <v>Static</v>
      </c>
      <c r="AU92" s="6" t="str">
        <f>Fuente!AQ92</f>
        <v>Yes</v>
      </c>
      <c r="AV92" s="6">
        <f>Fuente!AR92</f>
        <v>1.5</v>
      </c>
      <c r="AW92" s="6">
        <f>Fuente!AS92</f>
        <v>26</v>
      </c>
      <c r="AX92" s="6">
        <f>Fuente!AT92</f>
        <v>240</v>
      </c>
      <c r="AY92" s="6">
        <f>Fuente!AU92</f>
        <v>300</v>
      </c>
      <c r="AZ92" s="6" t="str">
        <f>Fuente!AV92</f>
        <v>Strategical</v>
      </c>
      <c r="BA92" s="6">
        <f>Fuente!AW92</f>
        <v>184.61538461538461</v>
      </c>
      <c r="BB92" s="6">
        <f>Fuente!AX92</f>
        <v>160</v>
      </c>
      <c r="BC92" s="6">
        <f>Fuente!AY92</f>
        <v>300</v>
      </c>
      <c r="BD92" s="6">
        <f>Fuente!AZ92</f>
        <v>1</v>
      </c>
      <c r="BE92" s="7" t="str">
        <f>Fuente!BA92</f>
        <v>En el momento del analisis (Agosto '22) la empresa pasa por un punto complicado por 3 factores: 1)disminución de ventas en China por lockdowns, 2) sufre en margenes en el año por los distintos eventos globales sufridos y 3) reduce guidance durante '22 y '23 por situación macroeconomica global (recesion). La tesis va a ser una recovery story a '24 un CAGR del 9%, margen neto recuperado pre-covid del 7-8% y FCF conversion 1.05-1.1 respecto a beneficios netos. Esto supone unos Revenues en '24 entre 27-29Bn, beneficio neto 1.900-2.300M. En FCF podría suponer 2.000-2.500M, lo que es entre 12-15 por acción. Valorada a 20x FCF (el x22-x24 se lo guardo a Nike, que tiene más calidad) suponen entre 240-300 por accion.</v>
      </c>
      <c r="BF92" s="8">
        <f>Fuente!BB92</f>
        <v>0</v>
      </c>
      <c r="BG92" s="8">
        <f>Fuente!BC92</f>
        <v>0</v>
      </c>
      <c r="BH92" s="10">
        <f>Fuente!BD92</f>
        <v>44782</v>
      </c>
      <c r="BI92" s="15">
        <f>Fuente!BE92</f>
        <v>13.5</v>
      </c>
    </row>
  </sheetData>
  <autoFilter ref="A1:XEN92" xr:uid="{00000000-0009-0000-0000-000001000000}">
    <sortState xmlns:xlrd2="http://schemas.microsoft.com/office/spreadsheetml/2017/richdata2" ref="A2:XEN90">
      <sortCondition ref="A1:A8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Fuente</vt:lpstr>
      <vt:lpstr>Normalizado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Ezquiaga | Trea AM</dc:creator>
  <cp:lastModifiedBy>Victor Morales | Trea AM</cp:lastModifiedBy>
  <dcterms:created xsi:type="dcterms:W3CDTF">2021-10-20T13:14:36Z</dcterms:created>
  <dcterms:modified xsi:type="dcterms:W3CDTF">2022-10-10T15:49:00Z</dcterms:modified>
</cp:coreProperties>
</file>