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solver_adj" localSheetId="0" hidden="1">Лист1!$H$50:$J$50</definedName>
    <definedName name="solver_adj" localSheetId="3" hidden="1">Лист4!$H$3:$J$3</definedName>
    <definedName name="solver_cvg" localSheetId="0" hidden="1">0.0001</definedName>
    <definedName name="solver_cvg" localSheetId="3" hidden="1">0.0001</definedName>
    <definedName name="solver_drv" localSheetId="0" hidden="1">2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Лист1!$H$50:$J$50</definedName>
    <definedName name="solver_lhs1" localSheetId="3" hidden="1">Лист4!$A$3:$C$3</definedName>
    <definedName name="solver_lhs2" localSheetId="0" hidden="1">Лист1!$K$51:$K$53</definedName>
    <definedName name="solver_lhs2" localSheetId="3" hidden="1">Лист4!$K$4:$K$6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2</definedName>
    <definedName name="solver_num" localSheetId="3" hidden="1">2</definedName>
    <definedName name="solver_nwt" localSheetId="0" hidden="1">1</definedName>
    <definedName name="solver_nwt" localSheetId="3" hidden="1">1</definedName>
    <definedName name="solver_opt" localSheetId="0" hidden="1">Лист1!$K$50</definedName>
    <definedName name="solver_opt" localSheetId="3" hidden="1">Лист4!$K$3</definedName>
    <definedName name="solver_pre" localSheetId="0" hidden="1">0.000001</definedName>
    <definedName name="solver_pre" localSheetId="3" hidden="1">0.000001</definedName>
    <definedName name="solver_rbv" localSheetId="0" hidden="1">2</definedName>
    <definedName name="solver_rbv" localSheetId="3" hidden="1">1</definedName>
    <definedName name="solver_rel1" localSheetId="0" hidden="1">3</definedName>
    <definedName name="solver_rel1" localSheetId="3" hidden="1">3</definedName>
    <definedName name="solver_rel2" localSheetId="0" hidden="1">3</definedName>
    <definedName name="solver_rel2" localSheetId="3" hidden="1">3</definedName>
    <definedName name="solver_rhs1" localSheetId="0" hidden="1">0</definedName>
    <definedName name="solver_rhs1" localSheetId="3" hidden="1">0</definedName>
    <definedName name="solver_rhs2" localSheetId="0" hidden="1">Лист1!$M$51:$M$53</definedName>
    <definedName name="solver_rhs2" localSheetId="3" hidden="1">Лист4!$M$4:$M$6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2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AF23" i="1" l="1"/>
  <c r="AE23" i="1"/>
  <c r="AD23" i="1"/>
  <c r="AC23" i="1"/>
  <c r="AB23" i="1"/>
  <c r="AA23" i="1"/>
  <c r="Z23" i="1"/>
  <c r="Y23" i="1"/>
  <c r="X23" i="1"/>
  <c r="W23" i="1"/>
  <c r="AF22" i="1"/>
  <c r="AE22" i="1"/>
  <c r="AD22" i="1"/>
  <c r="AC22" i="1"/>
  <c r="AB22" i="1"/>
  <c r="AA22" i="1"/>
  <c r="Z22" i="1"/>
  <c r="Y22" i="1"/>
  <c r="X22" i="1"/>
  <c r="W22" i="1"/>
  <c r="AF21" i="1"/>
  <c r="AE21" i="1"/>
  <c r="AD21" i="1"/>
  <c r="AC21" i="1"/>
  <c r="AB21" i="1"/>
  <c r="AA21" i="1"/>
  <c r="Z21" i="1"/>
  <c r="Y21" i="1"/>
  <c r="X21" i="1"/>
  <c r="W21" i="1"/>
  <c r="AF20" i="1"/>
  <c r="AE20" i="1"/>
  <c r="AD20" i="1"/>
  <c r="AC20" i="1"/>
  <c r="AB20" i="1"/>
  <c r="AA20" i="1"/>
  <c r="Z20" i="1"/>
  <c r="Y20" i="1"/>
  <c r="X20" i="1"/>
  <c r="W20" i="1"/>
  <c r="AF19" i="1"/>
  <c r="AE19" i="1"/>
  <c r="AD19" i="1"/>
  <c r="AC19" i="1"/>
  <c r="AB19" i="1"/>
  <c r="AA19" i="1"/>
  <c r="Z19" i="1"/>
  <c r="Y19" i="1"/>
  <c r="X19" i="1"/>
  <c r="W19" i="1"/>
  <c r="AF18" i="1"/>
  <c r="AE18" i="1"/>
  <c r="AD18" i="1"/>
  <c r="AC18" i="1"/>
  <c r="AB18" i="1"/>
  <c r="AA18" i="1"/>
  <c r="Z18" i="1"/>
  <c r="Y18" i="1"/>
  <c r="X18" i="1"/>
  <c r="W18" i="1"/>
  <c r="AF17" i="1"/>
  <c r="AE17" i="1"/>
  <c r="AD17" i="1"/>
  <c r="AC17" i="1"/>
  <c r="AB17" i="1"/>
  <c r="AA17" i="1"/>
  <c r="Z17" i="1"/>
  <c r="Y17" i="1"/>
  <c r="X17" i="1"/>
  <c r="W17" i="1"/>
  <c r="AF16" i="1"/>
  <c r="AE16" i="1"/>
  <c r="AD16" i="1"/>
  <c r="AC16" i="1"/>
  <c r="AB16" i="1"/>
  <c r="AA16" i="1"/>
  <c r="Z16" i="1"/>
  <c r="Y16" i="1"/>
  <c r="X16" i="1"/>
  <c r="W16" i="1"/>
  <c r="AF15" i="1"/>
  <c r="AE15" i="1"/>
  <c r="AD15" i="1"/>
  <c r="AC15" i="1"/>
  <c r="AB15" i="1"/>
  <c r="AA15" i="1"/>
  <c r="Z15" i="1"/>
  <c r="Y15" i="1"/>
  <c r="X15" i="1"/>
  <c r="W15" i="1"/>
  <c r="AF14" i="1"/>
  <c r="AE14" i="1"/>
  <c r="AD14" i="1"/>
  <c r="AC14" i="1"/>
  <c r="AB14" i="1"/>
  <c r="AA14" i="1"/>
  <c r="Z14" i="1"/>
  <c r="Y14" i="1"/>
  <c r="X14" i="1"/>
  <c r="W14" i="1"/>
  <c r="L34" i="2"/>
  <c r="L35" i="2"/>
  <c r="L36" i="2"/>
  <c r="L37" i="2"/>
  <c r="L38" i="2"/>
  <c r="L39" i="2"/>
  <c r="L40" i="2"/>
  <c r="L41" i="2"/>
  <c r="L42" i="2"/>
  <c r="L33" i="2"/>
  <c r="K33" i="2"/>
  <c r="K34" i="2"/>
  <c r="K35" i="2"/>
  <c r="K36" i="2"/>
  <c r="K37" i="2"/>
  <c r="K38" i="2"/>
  <c r="K39" i="2"/>
  <c r="K40" i="2"/>
  <c r="K41" i="2"/>
  <c r="K42" i="2"/>
  <c r="J34" i="2"/>
  <c r="J35" i="2"/>
  <c r="J36" i="2"/>
  <c r="J37" i="2"/>
  <c r="J38" i="2"/>
  <c r="J39" i="2"/>
  <c r="J40" i="2"/>
  <c r="J41" i="2"/>
  <c r="J42" i="2"/>
  <c r="I34" i="2"/>
  <c r="I35" i="2"/>
  <c r="I36" i="2"/>
  <c r="I37" i="2"/>
  <c r="I38" i="2"/>
  <c r="I39" i="2"/>
  <c r="I40" i="2"/>
  <c r="I41" i="2"/>
  <c r="I42" i="2"/>
  <c r="H34" i="2"/>
  <c r="H35" i="2"/>
  <c r="H36" i="2"/>
  <c r="H37" i="2"/>
  <c r="H38" i="2"/>
  <c r="H39" i="2"/>
  <c r="H40" i="2"/>
  <c r="H41" i="2"/>
  <c r="H42" i="2"/>
  <c r="G34" i="2"/>
  <c r="G35" i="2"/>
  <c r="G36" i="2"/>
  <c r="G37" i="2"/>
  <c r="G38" i="2"/>
  <c r="G39" i="2"/>
  <c r="G40" i="2"/>
  <c r="G41" i="2"/>
  <c r="G42" i="2"/>
  <c r="F34" i="2"/>
  <c r="F35" i="2"/>
  <c r="F36" i="2"/>
  <c r="F37" i="2"/>
  <c r="F38" i="2"/>
  <c r="F39" i="2"/>
  <c r="F40" i="2"/>
  <c r="F41" i="2"/>
  <c r="F42" i="2"/>
  <c r="E34" i="2"/>
  <c r="E35" i="2"/>
  <c r="E36" i="2"/>
  <c r="E37" i="2"/>
  <c r="E38" i="2"/>
  <c r="E39" i="2"/>
  <c r="E40" i="2"/>
  <c r="E41" i="2"/>
  <c r="E42" i="2"/>
  <c r="D34" i="2"/>
  <c r="D35" i="2"/>
  <c r="D36" i="2"/>
  <c r="D37" i="2"/>
  <c r="D38" i="2"/>
  <c r="D39" i="2"/>
  <c r="D40" i="2"/>
  <c r="D41" i="2"/>
  <c r="D42" i="2"/>
  <c r="J33" i="2"/>
  <c r="I33" i="2"/>
  <c r="H33" i="2"/>
  <c r="G33" i="2"/>
  <c r="F33" i="2"/>
  <c r="E33" i="2"/>
  <c r="D33" i="2"/>
  <c r="C34" i="2"/>
  <c r="C35" i="2"/>
  <c r="C36" i="2"/>
  <c r="C37" i="2"/>
  <c r="C38" i="2"/>
  <c r="C39" i="2"/>
  <c r="C40" i="2"/>
  <c r="C41" i="2"/>
  <c r="C42" i="2"/>
  <c r="C33" i="2"/>
  <c r="E12" i="2"/>
  <c r="F13" i="2"/>
  <c r="F14" i="2"/>
  <c r="F15" i="2"/>
  <c r="F16" i="2"/>
  <c r="F17" i="2"/>
  <c r="F18" i="2"/>
  <c r="F19" i="2"/>
  <c r="F20" i="2"/>
  <c r="F21" i="2"/>
  <c r="F12" i="2"/>
  <c r="E14" i="2"/>
  <c r="E15" i="2"/>
  <c r="E16" i="2"/>
  <c r="E17" i="2"/>
  <c r="E18" i="2"/>
  <c r="E19" i="2"/>
  <c r="E20" i="2"/>
  <c r="E21" i="2"/>
  <c r="E13" i="2"/>
  <c r="S5" i="3"/>
  <c r="B15" i="2" l="1"/>
  <c r="B19" i="2"/>
  <c r="B17" i="2"/>
  <c r="B14" i="2"/>
  <c r="B12" i="2"/>
  <c r="B18" i="2"/>
  <c r="B13" i="2"/>
  <c r="B21" i="2"/>
  <c r="B20" i="2"/>
  <c r="B16" i="2"/>
  <c r="P68" i="1"/>
  <c r="P67" i="1"/>
  <c r="P66" i="1"/>
  <c r="P65" i="1"/>
  <c r="P64" i="1"/>
  <c r="P63" i="1"/>
  <c r="P62" i="1"/>
  <c r="P61" i="1"/>
  <c r="P60" i="1"/>
  <c r="P14" i="4"/>
  <c r="P15" i="4"/>
  <c r="P16" i="4"/>
  <c r="P17" i="4"/>
  <c r="P18" i="4"/>
  <c r="P19" i="4"/>
  <c r="P20" i="4"/>
  <c r="P21" i="4"/>
  <c r="P13" i="4"/>
  <c r="D10" i="1" l="1"/>
  <c r="D6" i="4"/>
  <c r="D5" i="4"/>
  <c r="D51" i="1"/>
  <c r="D4" i="4"/>
  <c r="O14" i="4"/>
  <c r="O15" i="4"/>
  <c r="O16" i="4"/>
  <c r="O17" i="4"/>
  <c r="O18" i="4"/>
  <c r="O19" i="4"/>
  <c r="O20" i="4"/>
  <c r="O21" i="4"/>
  <c r="O13" i="4"/>
  <c r="M14" i="4"/>
  <c r="M15" i="4"/>
  <c r="M16" i="4"/>
  <c r="M17" i="4"/>
  <c r="M18" i="4"/>
  <c r="M19" i="4"/>
  <c r="M20" i="4"/>
  <c r="M21" i="4"/>
  <c r="M13" i="4"/>
  <c r="L24" i="4"/>
  <c r="K24" i="4"/>
  <c r="K21" i="4" s="1"/>
  <c r="K6" i="4"/>
  <c r="K5" i="4"/>
  <c r="K4" i="4"/>
  <c r="K3" i="4"/>
  <c r="D3" i="4"/>
  <c r="E18" i="3"/>
  <c r="E17" i="3"/>
  <c r="E16" i="3"/>
  <c r="E15" i="3"/>
  <c r="E14" i="3"/>
  <c r="R13" i="3"/>
  <c r="E13" i="3"/>
  <c r="R12" i="3"/>
  <c r="E12" i="3"/>
  <c r="R11" i="3"/>
  <c r="E11" i="3"/>
  <c r="R10" i="3"/>
  <c r="E10" i="3"/>
  <c r="R9" i="3"/>
  <c r="E9" i="3"/>
  <c r="R8" i="3"/>
  <c r="E8" i="3"/>
  <c r="R7" i="3"/>
  <c r="E7" i="3"/>
  <c r="R6" i="3"/>
  <c r="E6" i="3"/>
  <c r="R5" i="3"/>
  <c r="P5" i="3"/>
  <c r="O5" i="3"/>
  <c r="N5" i="3"/>
  <c r="E5" i="3"/>
  <c r="E8" i="2"/>
  <c r="D8" i="2"/>
  <c r="K71" i="1"/>
  <c r="K62" i="1" s="1"/>
  <c r="L71" i="1"/>
  <c r="M62" i="1" s="1"/>
  <c r="K50" i="1"/>
  <c r="K53" i="1"/>
  <c r="K52" i="1"/>
  <c r="K51" i="1"/>
  <c r="D53" i="1"/>
  <c r="D52" i="1"/>
  <c r="D50" i="1"/>
  <c r="F8" i="2" l="1"/>
  <c r="K16" i="4"/>
  <c r="K15" i="4"/>
  <c r="K20" i="4"/>
  <c r="K17" i="4"/>
  <c r="K13" i="4"/>
  <c r="K14" i="4"/>
  <c r="K19" i="4"/>
  <c r="K18" i="4"/>
  <c r="M67" i="1"/>
  <c r="O60" i="1"/>
  <c r="O67" i="1"/>
  <c r="M60" i="1"/>
  <c r="M61" i="1"/>
  <c r="M68" i="1"/>
  <c r="M66" i="1"/>
  <c r="O61" i="1"/>
  <c r="M64" i="1"/>
  <c r="O63" i="1"/>
  <c r="M65" i="1"/>
  <c r="O62" i="1"/>
  <c r="M63" i="1"/>
  <c r="O64" i="1"/>
  <c r="O65" i="1"/>
  <c r="O68" i="1"/>
  <c r="K60" i="1"/>
  <c r="K61" i="1"/>
  <c r="K68" i="1"/>
  <c r="K67" i="1"/>
  <c r="K66" i="1"/>
  <c r="K65" i="1"/>
  <c r="K64" i="1"/>
  <c r="K63" i="1"/>
  <c r="N33" i="1"/>
  <c r="O33" i="1"/>
  <c r="E46" i="1"/>
  <c r="E45" i="1"/>
  <c r="E44" i="1"/>
  <c r="E43" i="1"/>
  <c r="E42" i="1"/>
  <c r="R41" i="1"/>
  <c r="R40" i="1"/>
  <c r="R39" i="1"/>
  <c r="R38" i="1"/>
  <c r="R37" i="1"/>
  <c r="R36" i="1"/>
  <c r="R34" i="1"/>
  <c r="R33" i="1"/>
  <c r="S33" i="1" s="1"/>
  <c r="R35" i="1"/>
  <c r="P33" i="1"/>
  <c r="E41" i="1"/>
  <c r="E40" i="1"/>
  <c r="E39" i="1"/>
  <c r="E38" i="1"/>
  <c r="E37" i="1"/>
  <c r="E36" i="1"/>
  <c r="E33" i="1"/>
  <c r="E34" i="1"/>
  <c r="E35" i="1"/>
  <c r="D20" i="1" l="1"/>
  <c r="D18" i="1"/>
  <c r="E28" i="1"/>
  <c r="D28" i="1"/>
  <c r="E26" i="1"/>
  <c r="D26" i="1"/>
  <c r="E24" i="1"/>
  <c r="D24" i="1"/>
  <c r="E22" i="1"/>
  <c r="D22" i="1"/>
  <c r="E20" i="1"/>
  <c r="E18" i="1"/>
  <c r="E16" i="1"/>
  <c r="D16" i="1"/>
  <c r="E14" i="1"/>
  <c r="D14" i="1"/>
  <c r="E12" i="1"/>
  <c r="D12" i="1"/>
  <c r="E10" i="1"/>
  <c r="E8" i="1"/>
  <c r="D8" i="1"/>
  <c r="F8" i="1" l="1"/>
  <c r="F26" i="1"/>
  <c r="F10" i="1"/>
  <c r="F28" i="1"/>
  <c r="F20" i="1"/>
  <c r="F24" i="1"/>
  <c r="F22" i="1"/>
  <c r="F12" i="1"/>
  <c r="F16" i="1"/>
  <c r="F18" i="1"/>
  <c r="F14" i="1"/>
</calcChain>
</file>

<file path=xl/sharedStrings.xml><?xml version="1.0" encoding="utf-8"?>
<sst xmlns="http://schemas.openxmlformats.org/spreadsheetml/2006/main" count="277" uniqueCount="110">
  <si>
    <t>#1.1.1</t>
  </si>
  <si>
    <t>#1.1.2</t>
  </si>
  <si>
    <t>#1.1.3</t>
  </si>
  <si>
    <t>#1.2.1</t>
  </si>
  <si>
    <t>#1.2.2</t>
  </si>
  <si>
    <t>#1.2.3</t>
  </si>
  <si>
    <t>#1.3.1</t>
  </si>
  <si>
    <t>x=</t>
  </si>
  <si>
    <t>y=</t>
  </si>
  <si>
    <t>Числитель</t>
  </si>
  <si>
    <t>Знаменатель</t>
  </si>
  <si>
    <t>Результат</t>
  </si>
  <si>
    <t>#1.3.2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</si>
  <si>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</si>
  <si>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</si>
  <si>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</si>
  <si>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</si>
  <si>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</si>
  <si>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</si>
  <si>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</si>
  <si>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</si>
  <si>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</si>
  <si>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</si>
  <si>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Журнал учёта оплаты услуг</t>
  </si>
  <si>
    <t>Абонент</t>
  </si>
  <si>
    <t>Тариф</t>
  </si>
  <si>
    <t>Кол-во минут</t>
  </si>
  <si>
    <t>Сумма к оплате</t>
  </si>
  <si>
    <t>Петров А.П</t>
  </si>
  <si>
    <t>Максимов А.Л</t>
  </si>
  <si>
    <t>Алешина И.В</t>
  </si>
  <si>
    <t>Осипов О.К.</t>
  </si>
  <si>
    <t>Шилов А.И.</t>
  </si>
  <si>
    <t>Громов В.А.</t>
  </si>
  <si>
    <t>Гуров К.Н.</t>
  </si>
  <si>
    <t>Антонова Г.И</t>
  </si>
  <si>
    <t>Палов Н.П.</t>
  </si>
  <si>
    <t>#2.1</t>
  </si>
  <si>
    <t>Макс</t>
  </si>
  <si>
    <t>Мин</t>
  </si>
  <si>
    <t>Кол-во превыш.</t>
  </si>
  <si>
    <t>Кол-во минут &gt; 50% от тарифа</t>
  </si>
  <si>
    <t>#1</t>
  </si>
  <si>
    <t>#2</t>
  </si>
  <si>
    <t>#3</t>
  </si>
  <si>
    <t>#4</t>
  </si>
  <si>
    <t>#5</t>
  </si>
  <si>
    <t>#2.2</t>
  </si>
  <si>
    <t>O</t>
  </si>
  <si>
    <t>x1</t>
  </si>
  <si>
    <t>x2</t>
  </si>
  <si>
    <t>x3</t>
  </si>
  <si>
    <t>F</t>
  </si>
  <si>
    <t>&lt;=</t>
  </si>
  <si>
    <t>#3.1.1</t>
  </si>
  <si>
    <t>#3.1.2</t>
  </si>
  <si>
    <t>&gt;=</t>
  </si>
  <si>
    <t>#3.2</t>
  </si>
  <si>
    <t>Наименование показателя</t>
  </si>
  <si>
    <t>Абсолютное значение</t>
  </si>
  <si>
    <t>на н.г.</t>
  </si>
  <si>
    <t>на к.г.</t>
  </si>
  <si>
    <t>сырьё и материалы</t>
  </si>
  <si>
    <t>незавершенное производство</t>
  </si>
  <si>
    <t>готовая продукция</t>
  </si>
  <si>
    <t>расходы будущих периодов</t>
  </si>
  <si>
    <t>НДС по ценностям</t>
  </si>
  <si>
    <t>Покупатели и заказчики</t>
  </si>
  <si>
    <t>Денежные средства</t>
  </si>
  <si>
    <t xml:space="preserve">SSн.г. = </t>
  </si>
  <si>
    <t xml:space="preserve">SSк.г. = </t>
  </si>
  <si>
    <t>U</t>
  </si>
  <si>
    <t xml:space="preserve">U1.1 = </t>
  </si>
  <si>
    <t xml:space="preserve">U2.1 = </t>
  </si>
  <si>
    <t xml:space="preserve">U3.1 = </t>
  </si>
  <si>
    <t xml:space="preserve">U4.1 = </t>
  </si>
  <si>
    <t xml:space="preserve">U5.1 = </t>
  </si>
  <si>
    <t xml:space="preserve">U6.1 = </t>
  </si>
  <si>
    <t xml:space="preserve">U7.1 = </t>
  </si>
  <si>
    <t xml:space="preserve">U8.1 = </t>
  </si>
  <si>
    <t>U9.1 =</t>
  </si>
  <si>
    <t xml:space="preserve">U1.2 = </t>
  </si>
  <si>
    <t xml:space="preserve">U2.2 = </t>
  </si>
  <si>
    <t>U9.2 =</t>
  </si>
  <si>
    <t xml:space="preserve">U8.2 = </t>
  </si>
  <si>
    <t xml:space="preserve">U7.2 = </t>
  </si>
  <si>
    <t xml:space="preserve">U6.2 = </t>
  </si>
  <si>
    <t xml:space="preserve">U5.2 = </t>
  </si>
  <si>
    <t xml:space="preserve">U4.2 = </t>
  </si>
  <si>
    <t xml:space="preserve">U3.2 = </t>
  </si>
  <si>
    <t>U1=</t>
  </si>
  <si>
    <t>U2=</t>
  </si>
  <si>
    <t>U3=</t>
  </si>
  <si>
    <t>U4=</t>
  </si>
  <si>
    <t>U5=</t>
  </si>
  <si>
    <t>U6=</t>
  </si>
  <si>
    <t>U7=</t>
  </si>
  <si>
    <t>U8=</t>
  </si>
  <si>
    <t>U9=</t>
  </si>
  <si>
    <t>Краткосрочная дебиторская задолженность</t>
  </si>
  <si>
    <t>Запасы</t>
  </si>
  <si>
    <t>Ход работы</t>
  </si>
  <si>
    <t>Темп прироста</t>
  </si>
  <si>
    <t>x</t>
  </si>
  <si>
    <t>Y</t>
  </si>
  <si>
    <t>X</t>
  </si>
  <si>
    <t>ЧИСЛ</t>
  </si>
  <si>
    <t>ЗНАМ</t>
  </si>
  <si>
    <t>Рез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</si>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</sst>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1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2" applyNumberFormat="0" applyAlignment="0" applyProtection="0"/>
    <xf numFmtId="0" fontId="1" fillId="9" borderId="3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2" fillId="2" borderId="1" xfId="1" applyAlignment="1">
      <alignment horizontal="center" vertical="center"/>
    </xf>
    <xf numFmtId="0" fontId="2" fillId="2" borderId="1" xfId="1"/>
    <xf numFmtId="0" fontId="1" fillId="4" borderId="0" xfId="3"/>
    <xf numFmtId="2" fontId="1" fillId="4" borderId="0" xfId="3" applyNumberFormat="1"/>
    <xf numFmtId="11" fontId="1" fillId="4" borderId="0" xfId="3" applyNumberFormat="1"/>
    <xf numFmtId="12" fontId="1" fillId="4" borderId="0" xfId="3" applyNumberFormat="1"/>
    <xf numFmtId="0" fontId="1" fillId="3" borderId="0" xfId="2"/>
    <xf numFmtId="9" fontId="1" fillId="3" borderId="0" xfId="2" applyNumberFormat="1"/>
    <xf numFmtId="2" fontId="1" fillId="3" borderId="0" xfId="2" applyNumberFormat="1"/>
    <xf numFmtId="0" fontId="1" fillId="5" borderId="0" xfId="4"/>
    <xf numFmtId="1" fontId="1" fillId="5" borderId="0" xfId="4" applyNumberFormat="1"/>
    <xf numFmtId="0" fontId="1" fillId="6" borderId="0" xfId="5"/>
    <xf numFmtId="0" fontId="4" fillId="7" borderId="0" xfId="6"/>
    <xf numFmtId="1" fontId="4" fillId="7" borderId="0" xfId="6" applyNumberFormat="1"/>
    <xf numFmtId="0" fontId="4" fillId="7" borderId="0" xfId="6" applyAlignment="1">
      <alignment horizontal="center" vertical="center"/>
    </xf>
    <xf numFmtId="0" fontId="5" fillId="8" borderId="2" xfId="7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4" fillId="11" borderId="1" xfId="10" applyBorder="1" applyAlignment="1">
      <alignment horizontal="center" vertical="center"/>
    </xf>
    <xf numFmtId="0" fontId="2" fillId="9" borderId="3" xfId="8" applyFont="1" applyAlignment="1">
      <alignment horizontal="center" vertical="center"/>
    </xf>
    <xf numFmtId="0" fontId="1" fillId="13" borderId="1" xfId="12" applyBorder="1"/>
    <xf numFmtId="0" fontId="5" fillId="8" borderId="2" xfId="7"/>
    <xf numFmtId="0" fontId="4" fillId="16" borderId="0" xfId="15" applyAlignment="1">
      <alignment horizontal="center" vertical="center"/>
    </xf>
    <xf numFmtId="0" fontId="1" fillId="17" borderId="0" xfId="16" applyAlignment="1">
      <alignment horizontal="center" vertical="center"/>
    </xf>
    <xf numFmtId="0" fontId="0" fillId="17" borderId="1" xfId="16" applyFont="1" applyBorder="1" applyAlignment="1">
      <alignment horizontal="center" vertical="center" wrapText="1"/>
    </xf>
    <xf numFmtId="0" fontId="1" fillId="17" borderId="1" xfId="16" applyBorder="1" applyAlignment="1">
      <alignment horizontal="center" vertical="center" wrapText="1"/>
    </xf>
    <xf numFmtId="0" fontId="0" fillId="17" borderId="7" xfId="16" applyFont="1" applyBorder="1" applyAlignment="1">
      <alignment horizontal="center" vertical="center" wrapText="1"/>
    </xf>
    <xf numFmtId="0" fontId="1" fillId="17" borderId="7" xfId="16" applyBorder="1" applyAlignment="1">
      <alignment horizontal="center" vertical="center" wrapText="1"/>
    </xf>
    <xf numFmtId="0" fontId="1" fillId="13" borderId="1" xfId="12" applyFont="1" applyBorder="1" applyAlignment="1">
      <alignment horizontal="center" vertical="center"/>
    </xf>
    <xf numFmtId="0" fontId="4" fillId="7" borderId="0" xfId="6" applyBorder="1"/>
    <xf numFmtId="9" fontId="4" fillId="7" borderId="0" xfId="6" applyNumberFormat="1" applyBorder="1"/>
    <xf numFmtId="11" fontId="1" fillId="15" borderId="0" xfId="14" applyNumberFormat="1" applyBorder="1"/>
    <xf numFmtId="0" fontId="1" fillId="15" borderId="0" xfId="14" applyBorder="1"/>
    <xf numFmtId="2" fontId="4" fillId="7" borderId="0" xfId="6" applyNumberFormat="1" applyBorder="1"/>
    <xf numFmtId="2" fontId="1" fillId="15" borderId="0" xfId="14" applyNumberFormat="1" applyBorder="1"/>
    <xf numFmtId="12" fontId="1" fillId="15" borderId="0" xfId="14" applyNumberFormat="1" applyBorder="1"/>
    <xf numFmtId="1" fontId="4" fillId="7" borderId="0" xfId="6" applyNumberFormat="1" applyBorder="1"/>
    <xf numFmtId="0" fontId="1" fillId="17" borderId="2" xfId="16" applyBorder="1" applyAlignment="1">
      <alignment horizontal="center" vertical="center" wrapText="1"/>
    </xf>
    <xf numFmtId="10" fontId="1" fillId="17" borderId="2" xfId="16" applyNumberFormat="1" applyBorder="1" applyAlignment="1">
      <alignment horizontal="center"/>
    </xf>
    <xf numFmtId="0" fontId="4" fillId="16" borderId="2" xfId="15" applyBorder="1" applyAlignment="1">
      <alignment horizontal="center" vertical="center" wrapText="1"/>
    </xf>
    <xf numFmtId="0" fontId="4" fillId="18" borderId="2" xfId="17" applyBorder="1" applyAlignment="1">
      <alignment horizont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2" borderId="1" xfId="1" applyNumberFormat="1" applyAlignment="1">
      <alignment horizontal="center" vertical="center"/>
    </xf>
    <xf numFmtId="0" fontId="4" fillId="16" borderId="1" xfId="15" applyBorder="1" applyAlignment="1">
      <alignment horizontal="center" vertical="center"/>
    </xf>
    <xf numFmtId="0" fontId="4" fillId="18" borderId="1" xfId="17" applyBorder="1" applyAlignment="1">
      <alignment horizontal="center"/>
    </xf>
    <xf numFmtId="0" fontId="4" fillId="18" borderId="5" xfId="17" applyBorder="1" applyAlignment="1">
      <alignment horizontal="center" vertical="center" wrapText="1"/>
    </xf>
    <xf numFmtId="0" fontId="4" fillId="18" borderId="8" xfId="17" applyBorder="1" applyAlignment="1">
      <alignment horizontal="center" vertical="center" wrapText="1"/>
    </xf>
    <xf numFmtId="0" fontId="4" fillId="18" borderId="6" xfId="17" applyBorder="1" applyAlignment="1">
      <alignment horizontal="center" vertical="center" wrapText="1"/>
    </xf>
    <xf numFmtId="0" fontId="1" fillId="17" borderId="5" xfId="16" applyBorder="1" applyAlignment="1">
      <alignment horizontal="center" vertical="center" wrapText="1"/>
    </xf>
    <xf numFmtId="0" fontId="1" fillId="17" borderId="6" xfId="16" applyBorder="1" applyAlignment="1">
      <alignment horizontal="center" vertical="center" wrapText="1"/>
    </xf>
    <xf numFmtId="0" fontId="6" fillId="10" borderId="0" xfId="9" applyFont="1" applyAlignment="1">
      <alignment horizontal="center" vertical="center"/>
    </xf>
    <xf numFmtId="0" fontId="4" fillId="18" borderId="5" xfId="17" applyBorder="1" applyAlignment="1">
      <alignment horizontal="center"/>
    </xf>
    <xf numFmtId="0" fontId="4" fillId="18" borderId="6" xfId="17" applyBorder="1" applyAlignment="1">
      <alignment horizontal="center"/>
    </xf>
    <xf numFmtId="0" fontId="4" fillId="16" borderId="4" xfId="15" applyBorder="1" applyAlignment="1">
      <alignment horizontal="center" vertical="center"/>
    </xf>
    <xf numFmtId="0" fontId="4" fillId="16" borderId="0" xfId="15" applyBorder="1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4" fillId="12" borderId="1" xfId="11" applyBorder="1" applyAlignment="1">
      <alignment horizontal="center" wrapText="1"/>
    </xf>
    <xf numFmtId="0" fontId="1" fillId="14" borderId="1" xfId="13" applyFont="1" applyBorder="1" applyAlignment="1">
      <alignment horizontal="center" vertical="center"/>
    </xf>
    <xf numFmtId="2" fontId="1" fillId="13" borderId="1" xfId="12" applyNumberFormat="1" applyFont="1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3" borderId="1" xfId="12" applyFont="1" applyBorder="1" applyAlignment="1">
      <alignment horizontal="center" vertical="center"/>
    </xf>
    <xf numFmtId="0" fontId="4" fillId="16" borderId="2" xfId="15" applyBorder="1" applyAlignment="1">
      <alignment horizontal="center" vertical="center"/>
    </xf>
    <xf numFmtId="0" fontId="4" fillId="18" borderId="2" xfId="17" applyBorder="1" applyAlignment="1">
      <alignment horizontal="center" vertical="center" wrapText="1"/>
    </xf>
    <xf numFmtId="0" fontId="1" fillId="17" borderId="2" xfId="16" applyBorder="1" applyAlignment="1">
      <alignment horizontal="center" vertical="center" wrapText="1"/>
    </xf>
    <xf numFmtId="0" fontId="4" fillId="7" borderId="1" xfId="6" applyBorder="1"/>
    <xf numFmtId="0" fontId="1" fillId="6" borderId="1" xfId="5" applyBorder="1"/>
    <xf numFmtId="0" fontId="4" fillId="7" borderId="0" xfId="6" applyAlignment="1">
      <alignment horizontal="center"/>
    </xf>
    <xf numFmtId="0" fontId="4" fillId="7" borderId="4" xfId="6" applyBorder="1" applyAlignment="1">
      <alignment horizontal="center" vertical="center"/>
    </xf>
  </cellXfs>
  <cellStyles count="18">
    <cellStyle name="20% - Акцент1" xfId="2" builtinId="30"/>
    <cellStyle name="20% - Акцент2" xfId="3" builtinId="34"/>
    <cellStyle name="20% - Акцент3" xfId="4" builtinId="38"/>
    <cellStyle name="20% - Акцент4" xfId="5" builtinId="42"/>
    <cellStyle name="20% - Акцент5" xfId="16" builtinId="46"/>
    <cellStyle name="40% - Акцент3" xfId="12" builtinId="39"/>
    <cellStyle name="40% - Акцент4" xfId="14" builtinId="43"/>
    <cellStyle name="60% - Акцент1" xfId="9" builtinId="32"/>
    <cellStyle name="60% - Акцент3" xfId="13" builtinId="40"/>
    <cellStyle name="60% - Акцент4" xfId="6" builtinId="44"/>
    <cellStyle name="60% - Акцент5" xfId="17" builtinId="48"/>
    <cellStyle name="Акцент2" xfId="10" builtinId="33"/>
    <cellStyle name="Акцент3" xfId="11" builtinId="37"/>
    <cellStyle name="Акцент5" xfId="15" builtinId="45"/>
    <cellStyle name="Вывод" xfId="1" builtinId="21"/>
    <cellStyle name="Контрольная ячейка" xfId="7" builtinId="23"/>
    <cellStyle name="Обычный" xfId="0" builtinId="0"/>
    <cellStyle name="Примечание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>
                <a:solidFill>
                  <a:schemeClr val="accent5">
                    <a:lumMod val="75000"/>
                  </a:schemeClr>
                </a:solidFill>
              </a:rPr>
              <a:t>Структура основных средств предприятия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Структура основных средств предприятия</c:v>
          </c:tx>
          <c:dPt>
            <c:idx val="7"/>
            <c:bubble3D val="0"/>
            <c:explosion val="1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Лист1!$O$60:$O$68</c:f>
              <c:numCache>
                <c:formatCode>General</c:formatCode>
                <c:ptCount val="9"/>
                <c:pt idx="0">
                  <c:v>0.18486516517175083</c:v>
                </c:pt>
                <c:pt idx="1">
                  <c:v>0.10129608105440908</c:v>
                </c:pt>
                <c:pt idx="2">
                  <c:v>1.8034021213915511E-2</c:v>
                </c:pt>
                <c:pt idx="3">
                  <c:v>6.2662192884346879E-2</c:v>
                </c:pt>
                <c:pt idx="4">
                  <c:v>2.8728700190793657E-3</c:v>
                </c:pt>
                <c:pt idx="5">
                  <c:v>6.3597885918550848E-4</c:v>
                </c:pt>
                <c:pt idx="6">
                  <c:v>0.18486516517175083</c:v>
                </c:pt>
                <c:pt idx="7">
                  <c:v>0.26959655548001782</c:v>
                </c:pt>
                <c:pt idx="8">
                  <c:v>1.5855610868659401E-2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ln>
          <a:noFill/>
        </a:ln>
      </c:spPr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v>На к.г.</c:v>
          </c:tx>
          <c:invertIfNegative val="0"/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Лист1!$M$60:$M$68</c:f>
              <c:numCache>
                <c:formatCode>General</c:formatCode>
                <c:ptCount val="9"/>
                <c:pt idx="0">
                  <c:v>0.21980503301357918</c:v>
                </c:pt>
                <c:pt idx="1">
                  <c:v>9.5241061417715212E-2</c:v>
                </c:pt>
                <c:pt idx="2">
                  <c:v>3.0132677214401396E-2</c:v>
                </c:pt>
                <c:pt idx="3">
                  <c:v>9.117665379344711E-2</c:v>
                </c:pt>
                <c:pt idx="4">
                  <c:v>3.254640588015448E-3</c:v>
                </c:pt>
                <c:pt idx="5">
                  <c:v>6.2289772019434413E-4</c:v>
                </c:pt>
                <c:pt idx="6">
                  <c:v>0.32261430173165567</c:v>
                </c:pt>
                <c:pt idx="7">
                  <c:v>0.21994518500062291</c:v>
                </c:pt>
                <c:pt idx="8">
                  <c:v>1.7207549520368754E-2</c:v>
                </c:pt>
              </c:numCache>
            </c:numRef>
          </c:val>
        </c:ser>
        <c:ser>
          <c:idx val="0"/>
          <c:order val="1"/>
          <c:tx>
            <c:v>На н.г.</c:v>
          </c:tx>
          <c:invertIfNegative val="0"/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Лист1!$K$60:$K$68</c:f>
              <c:numCache>
                <c:formatCode>General</c:formatCode>
                <c:ptCount val="9"/>
                <c:pt idx="0">
                  <c:v>0.15395213623400064</c:v>
                </c:pt>
                <c:pt idx="1">
                  <c:v>0.10665325636185778</c:v>
                </c:pt>
                <c:pt idx="2">
                  <c:v>7.3297419434838317E-3</c:v>
                </c:pt>
                <c:pt idx="3">
                  <c:v>3.7434039211363852E-2</c:v>
                </c:pt>
                <c:pt idx="4">
                  <c:v>2.5350987172951599E-3</c:v>
                </c:pt>
                <c:pt idx="5">
                  <c:v>6.475523897438724E-4</c:v>
                </c:pt>
                <c:pt idx="6">
                  <c:v>0.36326311293589231</c:v>
                </c:pt>
                <c:pt idx="7">
                  <c:v>0.31352557831939487</c:v>
                </c:pt>
                <c:pt idx="8">
                  <c:v>1.4659483886967663E-2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024704"/>
        <c:axId val="254034688"/>
        <c:axId val="0"/>
      </c:bar3DChart>
      <c:catAx>
        <c:axId val="254024704"/>
        <c:scaling>
          <c:orientation val="minMax"/>
        </c:scaling>
        <c:delete val="0"/>
        <c:axPos val="l"/>
        <c:majorTickMark val="out"/>
        <c:minorTickMark val="none"/>
        <c:tickLblPos val="nextTo"/>
        <c:crossAx val="254034688"/>
        <c:crosses val="autoZero"/>
        <c:auto val="1"/>
        <c:lblAlgn val="ctr"/>
        <c:lblOffset val="100"/>
        <c:noMultiLvlLbl val="0"/>
      </c:catAx>
      <c:valAx>
        <c:axId val="254034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40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Лист2!$C$33:$L$33</c:f>
              <c:numCache>
                <c:formatCode>General</c:formatCode>
                <c:ptCount val="10"/>
                <c:pt idx="0">
                  <c:v>3.1970828220788468E-3</c:v>
                </c:pt>
                <c:pt idx="1">
                  <c:v>4.6271547009631679E-4</c:v>
                </c:pt>
                <c:pt idx="2">
                  <c:v>1.3623160153777258</c:v>
                </c:pt>
                <c:pt idx="3">
                  <c:v>1.1252472828859841E-4</c:v>
                </c:pt>
                <c:pt idx="4">
                  <c:v>0.11537284007918301</c:v>
                </c:pt>
                <c:pt idx="5">
                  <c:v>0.11537284007918301</c:v>
                </c:pt>
                <c:pt idx="6">
                  <c:v>3.919027173984888E-5</c:v>
                </c:pt>
                <c:pt idx="7">
                  <c:v>3.919027173984888E-5</c:v>
                </c:pt>
                <c:pt idx="8">
                  <c:v>0.69336367826242729</c:v>
                </c:pt>
                <c:pt idx="9">
                  <c:v>0.60144739621325283</c:v>
                </c:pt>
              </c:numCache>
            </c:numRef>
          </c:val>
        </c:ser>
        <c:ser>
          <c:idx val="1"/>
          <c:order val="1"/>
          <c:val>
            <c:numRef>
              <c:f>Лист2!$C$34:$L$34</c:f>
              <c:numCache>
                <c:formatCode>General</c:formatCode>
                <c:ptCount val="10"/>
                <c:pt idx="0">
                  <c:v>2.3978121165591352E-3</c:v>
                </c:pt>
                <c:pt idx="1">
                  <c:v>3.4703660257223761E-4</c:v>
                </c:pt>
                <c:pt idx="2">
                  <c:v>1.0217370115332944</c:v>
                </c:pt>
                <c:pt idx="3">
                  <c:v>8.4393546216448811E-5</c:v>
                </c:pt>
                <c:pt idx="4">
                  <c:v>8.6529630059387255E-2</c:v>
                </c:pt>
                <c:pt idx="5">
                  <c:v>8.6529630059387255E-2</c:v>
                </c:pt>
                <c:pt idx="6">
                  <c:v>2.939270380488666E-5</c:v>
                </c:pt>
                <c:pt idx="7">
                  <c:v>2.939270380488666E-5</c:v>
                </c:pt>
                <c:pt idx="8">
                  <c:v>0.52002275869682046</c:v>
                </c:pt>
                <c:pt idx="9">
                  <c:v>0.45108554715993965</c:v>
                </c:pt>
              </c:numCache>
            </c:numRef>
          </c:val>
        </c:ser>
        <c:ser>
          <c:idx val="2"/>
          <c:order val="2"/>
          <c:val>
            <c:numRef>
              <c:f>Лист2!$C$35:$L$35</c:f>
              <c:numCache>
                <c:formatCode>General</c:formatCode>
                <c:ptCount val="10"/>
                <c:pt idx="0">
                  <c:v>1.5985414110394234E-3</c:v>
                </c:pt>
                <c:pt idx="1">
                  <c:v>2.313577350481584E-4</c:v>
                </c:pt>
                <c:pt idx="2">
                  <c:v>0.68115800768886292</c:v>
                </c:pt>
                <c:pt idx="3">
                  <c:v>5.6262364144299205E-5</c:v>
                </c:pt>
                <c:pt idx="4">
                  <c:v>5.7686420039591506E-2</c:v>
                </c:pt>
                <c:pt idx="5">
                  <c:v>5.7686420039591506E-2</c:v>
                </c:pt>
                <c:pt idx="6">
                  <c:v>1.959513586992444E-5</c:v>
                </c:pt>
                <c:pt idx="7">
                  <c:v>1.959513586992444E-5</c:v>
                </c:pt>
                <c:pt idx="8">
                  <c:v>0.34668183913121364</c:v>
                </c:pt>
                <c:pt idx="9">
                  <c:v>0.30072369810662641</c:v>
                </c:pt>
              </c:numCache>
            </c:numRef>
          </c:val>
        </c:ser>
        <c:ser>
          <c:idx val="3"/>
          <c:order val="3"/>
          <c:val>
            <c:numRef>
              <c:f>Лист2!$C$36:$L$36</c:f>
              <c:numCache>
                <c:formatCode>General</c:formatCode>
                <c:ptCount val="10"/>
                <c:pt idx="0">
                  <c:v>3.1970828220788468E-3</c:v>
                </c:pt>
                <c:pt idx="1">
                  <c:v>4.6271547009631679E-4</c:v>
                </c:pt>
                <c:pt idx="2">
                  <c:v>1.3623160153777258</c:v>
                </c:pt>
                <c:pt idx="3">
                  <c:v>1.1252472828859841E-4</c:v>
                </c:pt>
                <c:pt idx="4">
                  <c:v>0.11537284007918301</c:v>
                </c:pt>
                <c:pt idx="5">
                  <c:v>0.11537284007918301</c:v>
                </c:pt>
                <c:pt idx="6">
                  <c:v>3.919027173984888E-5</c:v>
                </c:pt>
                <c:pt idx="7">
                  <c:v>3.919027173984888E-5</c:v>
                </c:pt>
                <c:pt idx="8">
                  <c:v>0.69336367826242729</c:v>
                </c:pt>
                <c:pt idx="9">
                  <c:v>0.60144739621325283</c:v>
                </c:pt>
              </c:numCache>
            </c:numRef>
          </c:val>
        </c:ser>
        <c:ser>
          <c:idx val="4"/>
          <c:order val="4"/>
          <c:val>
            <c:numRef>
              <c:f>Лист2!$C$37:$L$37</c:f>
              <c:numCache>
                <c:formatCode>General</c:formatCode>
                <c:ptCount val="10"/>
                <c:pt idx="0">
                  <c:v>1.1989060582795676E-3</c:v>
                </c:pt>
                <c:pt idx="1">
                  <c:v>1.735183012861188E-4</c:v>
                </c:pt>
                <c:pt idx="2">
                  <c:v>0.51086850576664722</c:v>
                </c:pt>
                <c:pt idx="3">
                  <c:v>4.2196773108224405E-5</c:v>
                </c:pt>
                <c:pt idx="4">
                  <c:v>4.3264815029693628E-2</c:v>
                </c:pt>
                <c:pt idx="5">
                  <c:v>4.3264815029693628E-2</c:v>
                </c:pt>
                <c:pt idx="6">
                  <c:v>1.469635190244333E-5</c:v>
                </c:pt>
                <c:pt idx="7">
                  <c:v>1.469635190244333E-5</c:v>
                </c:pt>
                <c:pt idx="8">
                  <c:v>0.26001137934841023</c:v>
                </c:pt>
                <c:pt idx="9">
                  <c:v>0.22554277357996982</c:v>
                </c:pt>
              </c:numCache>
            </c:numRef>
          </c:val>
        </c:ser>
        <c:ser>
          <c:idx val="5"/>
          <c:order val="5"/>
          <c:val>
            <c:numRef>
              <c:f>Лист2!$C$38:$L$38</c:f>
              <c:numCache>
                <c:formatCode>General</c:formatCode>
                <c:ptCount val="10"/>
                <c:pt idx="0">
                  <c:v>1.5985414110394234E-3</c:v>
                </c:pt>
                <c:pt idx="1">
                  <c:v>2.313577350481584E-4</c:v>
                </c:pt>
                <c:pt idx="2">
                  <c:v>0.68115800768886292</c:v>
                </c:pt>
                <c:pt idx="3">
                  <c:v>5.6262364144299205E-5</c:v>
                </c:pt>
                <c:pt idx="4">
                  <c:v>5.7686420039591506E-2</c:v>
                </c:pt>
                <c:pt idx="5">
                  <c:v>5.7686420039591506E-2</c:v>
                </c:pt>
                <c:pt idx="6">
                  <c:v>1.959513586992444E-5</c:v>
                </c:pt>
                <c:pt idx="7">
                  <c:v>1.959513586992444E-5</c:v>
                </c:pt>
                <c:pt idx="8">
                  <c:v>0.34668183913121364</c:v>
                </c:pt>
                <c:pt idx="9">
                  <c:v>0.30072369810662641</c:v>
                </c:pt>
              </c:numCache>
            </c:numRef>
          </c:val>
        </c:ser>
        <c:ser>
          <c:idx val="6"/>
          <c:order val="6"/>
          <c:val>
            <c:numRef>
              <c:f>Лист2!$C$39:$L$39</c:f>
              <c:numCache>
                <c:formatCode>General</c:formatCode>
                <c:ptCount val="10"/>
                <c:pt idx="0">
                  <c:v>9.5912484662365408E-3</c:v>
                </c:pt>
                <c:pt idx="1">
                  <c:v>1.3881464102889504E-3</c:v>
                </c:pt>
                <c:pt idx="2">
                  <c:v>4.0869480461331777</c:v>
                </c:pt>
                <c:pt idx="3">
                  <c:v>3.3757418486579524E-4</c:v>
                </c:pt>
                <c:pt idx="4">
                  <c:v>0.34611852023754902</c:v>
                </c:pt>
                <c:pt idx="5">
                  <c:v>0.34611852023754902</c:v>
                </c:pt>
                <c:pt idx="6">
                  <c:v>1.1757081521954664E-4</c:v>
                </c:pt>
                <c:pt idx="7">
                  <c:v>1.1757081521954664E-4</c:v>
                </c:pt>
                <c:pt idx="8">
                  <c:v>2.0800910347872819</c:v>
                </c:pt>
                <c:pt idx="9">
                  <c:v>1.8043421886397586</c:v>
                </c:pt>
              </c:numCache>
            </c:numRef>
          </c:val>
        </c:ser>
        <c:ser>
          <c:idx val="7"/>
          <c:order val="7"/>
          <c:val>
            <c:numRef>
              <c:f>Лист2!$C$40:$L$40</c:f>
              <c:numCache>
                <c:formatCode>General</c:formatCode>
                <c:ptCount val="10"/>
                <c:pt idx="0">
                  <c:v>2.1313885480525648E-3</c:v>
                </c:pt>
                <c:pt idx="1">
                  <c:v>3.0847698006421123E-4</c:v>
                </c:pt>
                <c:pt idx="2">
                  <c:v>0.90821067691848389</c:v>
                </c:pt>
                <c:pt idx="3">
                  <c:v>7.5016485525732278E-5</c:v>
                </c:pt>
                <c:pt idx="4">
                  <c:v>7.6915226719455332E-2</c:v>
                </c:pt>
                <c:pt idx="5">
                  <c:v>7.6915226719455332E-2</c:v>
                </c:pt>
                <c:pt idx="6">
                  <c:v>2.6126847826565921E-5</c:v>
                </c:pt>
                <c:pt idx="7">
                  <c:v>2.6126847826565921E-5</c:v>
                </c:pt>
                <c:pt idx="8">
                  <c:v>0.46224245217495152</c:v>
                </c:pt>
                <c:pt idx="9">
                  <c:v>0.40096493080883522</c:v>
                </c:pt>
              </c:numCache>
            </c:numRef>
          </c:val>
        </c:ser>
        <c:ser>
          <c:idx val="8"/>
          <c:order val="8"/>
          <c:val>
            <c:numRef>
              <c:f>Лист2!$C$41:$L$41</c:f>
              <c:numCache>
                <c:formatCode>General</c:formatCode>
                <c:ptCount val="10"/>
                <c:pt idx="0">
                  <c:v>1.4755766871133139E-3</c:v>
                </c:pt>
                <c:pt idx="1">
                  <c:v>2.1356098619830006E-4</c:v>
                </c:pt>
                <c:pt idx="2">
                  <c:v>0.62876123786664273</c:v>
                </c:pt>
                <c:pt idx="3">
                  <c:v>5.1934489979353113E-5</c:v>
                </c:pt>
                <c:pt idx="4">
                  <c:v>5.3249003113469077E-2</c:v>
                </c:pt>
                <c:pt idx="5">
                  <c:v>5.3249003113469077E-2</c:v>
                </c:pt>
                <c:pt idx="6">
                  <c:v>1.8087817726084099E-5</c:v>
                </c:pt>
                <c:pt idx="7">
                  <c:v>1.8087817726084099E-5</c:v>
                </c:pt>
                <c:pt idx="8">
                  <c:v>0.32001400535188951</c:v>
                </c:pt>
                <c:pt idx="9">
                  <c:v>0.27759110594457825</c:v>
                </c:pt>
              </c:numCache>
            </c:numRef>
          </c:val>
        </c:ser>
        <c:ser>
          <c:idx val="9"/>
          <c:order val="9"/>
          <c:val>
            <c:numRef>
              <c:f>Лист2!$C$42:$L$42</c:f>
              <c:numCache>
                <c:formatCode>General</c:formatCode>
                <c:ptCount val="10"/>
                <c:pt idx="0">
                  <c:v>2.8802547946656279E-5</c:v>
                </c:pt>
                <c:pt idx="1">
                  <c:v>4.1686078387055565E-6</c:v>
                </c:pt>
                <c:pt idx="2">
                  <c:v>1.2273117255655188E-2</c:v>
                </c:pt>
                <c:pt idx="3">
                  <c:v>1.013736290888274E-6</c:v>
                </c:pt>
                <c:pt idx="4">
                  <c:v>1.0393949556683154E-3</c:v>
                </c:pt>
                <c:pt idx="5">
                  <c:v>1.0393949556683154E-3</c:v>
                </c:pt>
                <c:pt idx="6">
                  <c:v>3.5306551116980972E-7</c:v>
                </c:pt>
                <c:pt idx="7">
                  <c:v>3.5306551116980972E-7</c:v>
                </c:pt>
                <c:pt idx="8">
                  <c:v>6.2465196239858316E-3</c:v>
                </c:pt>
                <c:pt idx="9">
                  <c:v>5.4184450109302056E-3</c:v>
                </c:pt>
              </c:numCache>
            </c:numRef>
          </c:val>
        </c:ser>
        <c:bandFmts/>
        <c:axId val="236735488"/>
        <c:axId val="256181376"/>
        <c:axId val="179549504"/>
      </c:surface3DChart>
      <c:catAx>
        <c:axId val="2367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81376"/>
        <c:crosses val="autoZero"/>
        <c:auto val="1"/>
        <c:lblAlgn val="ctr"/>
        <c:lblOffset val="100"/>
        <c:noMultiLvlLbl val="0"/>
      </c:catAx>
      <c:valAx>
        <c:axId val="256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735488"/>
        <c:crosses val="autoZero"/>
        <c:crossBetween val="midCat"/>
      </c:valAx>
      <c:serAx>
        <c:axId val="179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6181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Лист2!$C$33:$L$33</c:f>
              <c:numCache>
                <c:formatCode>General</c:formatCode>
                <c:ptCount val="10"/>
                <c:pt idx="0">
                  <c:v>3.1970828220788468E-3</c:v>
                </c:pt>
                <c:pt idx="1">
                  <c:v>4.6271547009631679E-4</c:v>
                </c:pt>
                <c:pt idx="2">
                  <c:v>1.3623160153777258</c:v>
                </c:pt>
                <c:pt idx="3">
                  <c:v>1.1252472828859841E-4</c:v>
                </c:pt>
                <c:pt idx="4">
                  <c:v>0.11537284007918301</c:v>
                </c:pt>
                <c:pt idx="5">
                  <c:v>0.11537284007918301</c:v>
                </c:pt>
                <c:pt idx="6">
                  <c:v>3.919027173984888E-5</c:v>
                </c:pt>
                <c:pt idx="7">
                  <c:v>3.919027173984888E-5</c:v>
                </c:pt>
                <c:pt idx="8">
                  <c:v>0.69336367826242729</c:v>
                </c:pt>
                <c:pt idx="9">
                  <c:v>0.60144739621325283</c:v>
                </c:pt>
              </c:numCache>
            </c:numRef>
          </c:val>
        </c:ser>
        <c:ser>
          <c:idx val="1"/>
          <c:order val="1"/>
          <c:val>
            <c:numRef>
              <c:f>Лист2!$C$34:$L$34</c:f>
              <c:numCache>
                <c:formatCode>General</c:formatCode>
                <c:ptCount val="10"/>
                <c:pt idx="0">
                  <c:v>2.3978121165591352E-3</c:v>
                </c:pt>
                <c:pt idx="1">
                  <c:v>3.4703660257223761E-4</c:v>
                </c:pt>
                <c:pt idx="2">
                  <c:v>1.0217370115332944</c:v>
                </c:pt>
                <c:pt idx="3">
                  <c:v>8.4393546216448811E-5</c:v>
                </c:pt>
                <c:pt idx="4">
                  <c:v>8.6529630059387255E-2</c:v>
                </c:pt>
                <c:pt idx="5">
                  <c:v>8.6529630059387255E-2</c:v>
                </c:pt>
                <c:pt idx="6">
                  <c:v>2.939270380488666E-5</c:v>
                </c:pt>
                <c:pt idx="7">
                  <c:v>2.939270380488666E-5</c:v>
                </c:pt>
                <c:pt idx="8">
                  <c:v>0.52002275869682046</c:v>
                </c:pt>
                <c:pt idx="9">
                  <c:v>0.45108554715993965</c:v>
                </c:pt>
              </c:numCache>
            </c:numRef>
          </c:val>
        </c:ser>
        <c:ser>
          <c:idx val="2"/>
          <c:order val="2"/>
          <c:val>
            <c:numRef>
              <c:f>Лист2!$C$35:$L$35</c:f>
              <c:numCache>
                <c:formatCode>General</c:formatCode>
                <c:ptCount val="10"/>
                <c:pt idx="0">
                  <c:v>1.5985414110394234E-3</c:v>
                </c:pt>
                <c:pt idx="1">
                  <c:v>2.313577350481584E-4</c:v>
                </c:pt>
                <c:pt idx="2">
                  <c:v>0.68115800768886292</c:v>
                </c:pt>
                <c:pt idx="3">
                  <c:v>5.6262364144299205E-5</c:v>
                </c:pt>
                <c:pt idx="4">
                  <c:v>5.7686420039591506E-2</c:v>
                </c:pt>
                <c:pt idx="5">
                  <c:v>5.7686420039591506E-2</c:v>
                </c:pt>
                <c:pt idx="6">
                  <c:v>1.959513586992444E-5</c:v>
                </c:pt>
                <c:pt idx="7">
                  <c:v>1.959513586992444E-5</c:v>
                </c:pt>
                <c:pt idx="8">
                  <c:v>0.34668183913121364</c:v>
                </c:pt>
                <c:pt idx="9">
                  <c:v>0.30072369810662641</c:v>
                </c:pt>
              </c:numCache>
            </c:numRef>
          </c:val>
        </c:ser>
        <c:ser>
          <c:idx val="3"/>
          <c:order val="3"/>
          <c:val>
            <c:numRef>
              <c:f>Лист2!$C$36:$L$36</c:f>
              <c:numCache>
                <c:formatCode>General</c:formatCode>
                <c:ptCount val="10"/>
                <c:pt idx="0">
                  <c:v>3.1970828220788468E-3</c:v>
                </c:pt>
                <c:pt idx="1">
                  <c:v>4.6271547009631679E-4</c:v>
                </c:pt>
                <c:pt idx="2">
                  <c:v>1.3623160153777258</c:v>
                </c:pt>
                <c:pt idx="3">
                  <c:v>1.1252472828859841E-4</c:v>
                </c:pt>
                <c:pt idx="4">
                  <c:v>0.11537284007918301</c:v>
                </c:pt>
                <c:pt idx="5">
                  <c:v>0.11537284007918301</c:v>
                </c:pt>
                <c:pt idx="6">
                  <c:v>3.919027173984888E-5</c:v>
                </c:pt>
                <c:pt idx="7">
                  <c:v>3.919027173984888E-5</c:v>
                </c:pt>
                <c:pt idx="8">
                  <c:v>0.69336367826242729</c:v>
                </c:pt>
                <c:pt idx="9">
                  <c:v>0.60144739621325283</c:v>
                </c:pt>
              </c:numCache>
            </c:numRef>
          </c:val>
        </c:ser>
        <c:ser>
          <c:idx val="4"/>
          <c:order val="4"/>
          <c:val>
            <c:numRef>
              <c:f>Лист2!$C$37:$L$37</c:f>
              <c:numCache>
                <c:formatCode>General</c:formatCode>
                <c:ptCount val="10"/>
                <c:pt idx="0">
                  <c:v>1.1989060582795676E-3</c:v>
                </c:pt>
                <c:pt idx="1">
                  <c:v>1.735183012861188E-4</c:v>
                </c:pt>
                <c:pt idx="2">
                  <c:v>0.51086850576664722</c:v>
                </c:pt>
                <c:pt idx="3">
                  <c:v>4.2196773108224405E-5</c:v>
                </c:pt>
                <c:pt idx="4">
                  <c:v>4.3264815029693628E-2</c:v>
                </c:pt>
                <c:pt idx="5">
                  <c:v>4.3264815029693628E-2</c:v>
                </c:pt>
                <c:pt idx="6">
                  <c:v>1.469635190244333E-5</c:v>
                </c:pt>
                <c:pt idx="7">
                  <c:v>1.469635190244333E-5</c:v>
                </c:pt>
                <c:pt idx="8">
                  <c:v>0.26001137934841023</c:v>
                </c:pt>
                <c:pt idx="9">
                  <c:v>0.22554277357996982</c:v>
                </c:pt>
              </c:numCache>
            </c:numRef>
          </c:val>
        </c:ser>
        <c:ser>
          <c:idx val="5"/>
          <c:order val="5"/>
          <c:val>
            <c:numRef>
              <c:f>Лист2!$C$38:$L$38</c:f>
              <c:numCache>
                <c:formatCode>General</c:formatCode>
                <c:ptCount val="10"/>
                <c:pt idx="0">
                  <c:v>1.5985414110394234E-3</c:v>
                </c:pt>
                <c:pt idx="1">
                  <c:v>2.313577350481584E-4</c:v>
                </c:pt>
                <c:pt idx="2">
                  <c:v>0.68115800768886292</c:v>
                </c:pt>
                <c:pt idx="3">
                  <c:v>5.6262364144299205E-5</c:v>
                </c:pt>
                <c:pt idx="4">
                  <c:v>5.7686420039591506E-2</c:v>
                </c:pt>
                <c:pt idx="5">
                  <c:v>5.7686420039591506E-2</c:v>
                </c:pt>
                <c:pt idx="6">
                  <c:v>1.959513586992444E-5</c:v>
                </c:pt>
                <c:pt idx="7">
                  <c:v>1.959513586992444E-5</c:v>
                </c:pt>
                <c:pt idx="8">
                  <c:v>0.34668183913121364</c:v>
                </c:pt>
                <c:pt idx="9">
                  <c:v>0.30072369810662641</c:v>
                </c:pt>
              </c:numCache>
            </c:numRef>
          </c:val>
        </c:ser>
        <c:ser>
          <c:idx val="6"/>
          <c:order val="6"/>
          <c:val>
            <c:numRef>
              <c:f>Лист2!$C$39:$L$39</c:f>
              <c:numCache>
                <c:formatCode>General</c:formatCode>
                <c:ptCount val="10"/>
                <c:pt idx="0">
                  <c:v>9.5912484662365408E-3</c:v>
                </c:pt>
                <c:pt idx="1">
                  <c:v>1.3881464102889504E-3</c:v>
                </c:pt>
                <c:pt idx="2">
                  <c:v>4.0869480461331777</c:v>
                </c:pt>
                <c:pt idx="3">
                  <c:v>3.3757418486579524E-4</c:v>
                </c:pt>
                <c:pt idx="4">
                  <c:v>0.34611852023754902</c:v>
                </c:pt>
                <c:pt idx="5">
                  <c:v>0.34611852023754902</c:v>
                </c:pt>
                <c:pt idx="6">
                  <c:v>1.1757081521954664E-4</c:v>
                </c:pt>
                <c:pt idx="7">
                  <c:v>1.1757081521954664E-4</c:v>
                </c:pt>
                <c:pt idx="8">
                  <c:v>2.0800910347872819</c:v>
                </c:pt>
                <c:pt idx="9">
                  <c:v>1.8043421886397586</c:v>
                </c:pt>
              </c:numCache>
            </c:numRef>
          </c:val>
        </c:ser>
        <c:ser>
          <c:idx val="7"/>
          <c:order val="7"/>
          <c:val>
            <c:numRef>
              <c:f>Лист2!$C$40:$L$40</c:f>
              <c:numCache>
                <c:formatCode>General</c:formatCode>
                <c:ptCount val="10"/>
                <c:pt idx="0">
                  <c:v>2.1313885480525648E-3</c:v>
                </c:pt>
                <c:pt idx="1">
                  <c:v>3.0847698006421123E-4</c:v>
                </c:pt>
                <c:pt idx="2">
                  <c:v>0.90821067691848389</c:v>
                </c:pt>
                <c:pt idx="3">
                  <c:v>7.5016485525732278E-5</c:v>
                </c:pt>
                <c:pt idx="4">
                  <c:v>7.6915226719455332E-2</c:v>
                </c:pt>
                <c:pt idx="5">
                  <c:v>7.6915226719455332E-2</c:v>
                </c:pt>
                <c:pt idx="6">
                  <c:v>2.6126847826565921E-5</c:v>
                </c:pt>
                <c:pt idx="7">
                  <c:v>2.6126847826565921E-5</c:v>
                </c:pt>
                <c:pt idx="8">
                  <c:v>0.46224245217495152</c:v>
                </c:pt>
                <c:pt idx="9">
                  <c:v>0.40096493080883522</c:v>
                </c:pt>
              </c:numCache>
            </c:numRef>
          </c:val>
        </c:ser>
        <c:ser>
          <c:idx val="8"/>
          <c:order val="8"/>
          <c:val>
            <c:numRef>
              <c:f>Лист2!$C$41:$L$41</c:f>
              <c:numCache>
                <c:formatCode>General</c:formatCode>
                <c:ptCount val="10"/>
                <c:pt idx="0">
                  <c:v>1.4755766871133139E-3</c:v>
                </c:pt>
                <c:pt idx="1">
                  <c:v>2.1356098619830006E-4</c:v>
                </c:pt>
                <c:pt idx="2">
                  <c:v>0.62876123786664273</c:v>
                </c:pt>
                <c:pt idx="3">
                  <c:v>5.1934489979353113E-5</c:v>
                </c:pt>
                <c:pt idx="4">
                  <c:v>5.3249003113469077E-2</c:v>
                </c:pt>
                <c:pt idx="5">
                  <c:v>5.3249003113469077E-2</c:v>
                </c:pt>
                <c:pt idx="6">
                  <c:v>1.8087817726084099E-5</c:v>
                </c:pt>
                <c:pt idx="7">
                  <c:v>1.8087817726084099E-5</c:v>
                </c:pt>
                <c:pt idx="8">
                  <c:v>0.32001400535188951</c:v>
                </c:pt>
                <c:pt idx="9">
                  <c:v>0.27759110594457825</c:v>
                </c:pt>
              </c:numCache>
            </c:numRef>
          </c:val>
        </c:ser>
        <c:ser>
          <c:idx val="9"/>
          <c:order val="9"/>
          <c:val>
            <c:numRef>
              <c:f>Лист2!$C$42:$L$42</c:f>
              <c:numCache>
                <c:formatCode>General</c:formatCode>
                <c:ptCount val="10"/>
                <c:pt idx="0">
                  <c:v>2.8802547946656279E-5</c:v>
                </c:pt>
                <c:pt idx="1">
                  <c:v>4.1686078387055565E-6</c:v>
                </c:pt>
                <c:pt idx="2">
                  <c:v>1.2273117255655188E-2</c:v>
                </c:pt>
                <c:pt idx="3">
                  <c:v>1.013736290888274E-6</c:v>
                </c:pt>
                <c:pt idx="4">
                  <c:v>1.0393949556683154E-3</c:v>
                </c:pt>
                <c:pt idx="5">
                  <c:v>1.0393949556683154E-3</c:v>
                </c:pt>
                <c:pt idx="6">
                  <c:v>3.5306551116980972E-7</c:v>
                </c:pt>
                <c:pt idx="7">
                  <c:v>3.5306551116980972E-7</c:v>
                </c:pt>
                <c:pt idx="8">
                  <c:v>6.2465196239858316E-3</c:v>
                </c:pt>
                <c:pt idx="9">
                  <c:v>5.4184450109302056E-3</c:v>
                </c:pt>
              </c:numCache>
            </c:numRef>
          </c:val>
        </c:ser>
        <c:bandFmts/>
        <c:axId val="35066624"/>
        <c:axId val="35103104"/>
        <c:axId val="34506048"/>
      </c:surface3DChart>
      <c:catAx>
        <c:axId val="350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103104"/>
        <c:crosses val="autoZero"/>
        <c:auto val="1"/>
        <c:lblAlgn val="ctr"/>
        <c:lblOffset val="100"/>
        <c:noMultiLvlLbl val="0"/>
      </c:catAx>
      <c:valAx>
        <c:axId val="351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66624"/>
        <c:crosses val="autoZero"/>
        <c:crossBetween val="midCat"/>
      </c:valAx>
      <c:serAx>
        <c:axId val="345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5103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>
                <a:solidFill>
                  <a:schemeClr val="accent5">
                    <a:lumMod val="75000"/>
                  </a:schemeClr>
                </a:solidFill>
              </a:rPr>
              <a:t>Структура основных средств предприятия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036945489913872E-2"/>
          <c:y val="0.17987358639905435"/>
          <c:w val="0.6130328095435007"/>
          <c:h val="0.73105544484933704"/>
        </c:manualLayout>
      </c:layout>
      <c:pie3DChart>
        <c:varyColors val="1"/>
        <c:ser>
          <c:idx val="0"/>
          <c:order val="0"/>
          <c:tx>
            <c:v>Структура основных средств предприятия</c:v>
          </c:tx>
          <c:dPt>
            <c:idx val="7"/>
            <c:bubble3D val="0"/>
            <c:explosion val="1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Лист1!$O$60:$O$68</c:f>
              <c:numCache>
                <c:formatCode>General</c:formatCode>
                <c:ptCount val="9"/>
                <c:pt idx="0">
                  <c:v>0.18486516517175083</c:v>
                </c:pt>
                <c:pt idx="1">
                  <c:v>0.10129608105440908</c:v>
                </c:pt>
                <c:pt idx="2">
                  <c:v>1.8034021213915511E-2</c:v>
                </c:pt>
                <c:pt idx="3">
                  <c:v>6.2662192884346879E-2</c:v>
                </c:pt>
                <c:pt idx="4">
                  <c:v>2.8728700190793657E-3</c:v>
                </c:pt>
                <c:pt idx="5">
                  <c:v>6.3597885918550848E-4</c:v>
                </c:pt>
                <c:pt idx="6">
                  <c:v>0.18486516517175083</c:v>
                </c:pt>
                <c:pt idx="7">
                  <c:v>0.26959655548001782</c:v>
                </c:pt>
                <c:pt idx="8">
                  <c:v>1.5855610868659401E-2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ln>
          <a:noFill/>
        </a:ln>
      </c:spPr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008579957367547"/>
          <c:y val="0.12376324182373601"/>
          <c:w val="0.52831272816119534"/>
          <c:h val="0.83150599948554227"/>
        </c:manualLayout>
      </c:layout>
      <c:bar3DChart>
        <c:barDir val="bar"/>
        <c:grouping val="clustered"/>
        <c:varyColors val="0"/>
        <c:ser>
          <c:idx val="1"/>
          <c:order val="0"/>
          <c:tx>
            <c:v>На к.г.</c:v>
          </c:tx>
          <c:invertIfNegative val="0"/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Лист1!$M$60:$M$68</c:f>
              <c:numCache>
                <c:formatCode>General</c:formatCode>
                <c:ptCount val="9"/>
                <c:pt idx="0">
                  <c:v>0.21980503301357918</c:v>
                </c:pt>
                <c:pt idx="1">
                  <c:v>9.5241061417715212E-2</c:v>
                </c:pt>
                <c:pt idx="2">
                  <c:v>3.0132677214401396E-2</c:v>
                </c:pt>
                <c:pt idx="3">
                  <c:v>9.117665379344711E-2</c:v>
                </c:pt>
                <c:pt idx="4">
                  <c:v>3.254640588015448E-3</c:v>
                </c:pt>
                <c:pt idx="5">
                  <c:v>6.2289772019434413E-4</c:v>
                </c:pt>
                <c:pt idx="6">
                  <c:v>0.32261430173165567</c:v>
                </c:pt>
                <c:pt idx="7">
                  <c:v>0.21994518500062291</c:v>
                </c:pt>
                <c:pt idx="8">
                  <c:v>1.7207549520368754E-2</c:v>
                </c:pt>
              </c:numCache>
            </c:numRef>
          </c:val>
        </c:ser>
        <c:ser>
          <c:idx val="0"/>
          <c:order val="1"/>
          <c:tx>
            <c:v>На н.г.</c:v>
          </c:tx>
          <c:invertIfNegative val="0"/>
          <c:cat>
            <c:strRef>
              <c:f>Лист1!$A$60:$E$68</c:f>
              <c:strCache>
                <c:ptCount val="9"/>
                <c:pt idx="0">
                  <c:v>Запасы</c:v>
                </c:pt>
                <c:pt idx="1">
                  <c:v>сырьё и материалы</c:v>
                </c:pt>
                <c:pt idx="2">
                  <c:v>незавершенное производство</c:v>
                </c:pt>
                <c:pt idx="3">
                  <c:v>готовая продукция</c:v>
                </c:pt>
                <c:pt idx="4">
                  <c:v>расходы будущих периодов</c:v>
                </c:pt>
                <c:pt idx="5">
                  <c:v>НДС по ценностям</c:v>
                </c:pt>
                <c:pt idx="6">
                  <c:v>Краткосрочная дебиторская задолженность</c:v>
                </c:pt>
                <c:pt idx="7">
                  <c:v>Покупатели и заказчики</c:v>
                </c:pt>
                <c:pt idx="8">
                  <c:v>Денежные средства</c:v>
                </c:pt>
              </c:strCache>
            </c:strRef>
          </c:cat>
          <c:val>
            <c:numRef>
              <c:f>Лист1!$K$60:$K$68</c:f>
              <c:numCache>
                <c:formatCode>General</c:formatCode>
                <c:ptCount val="9"/>
                <c:pt idx="0">
                  <c:v>0.15395213623400064</c:v>
                </c:pt>
                <c:pt idx="1">
                  <c:v>0.10665325636185778</c:v>
                </c:pt>
                <c:pt idx="2">
                  <c:v>7.3297419434838317E-3</c:v>
                </c:pt>
                <c:pt idx="3">
                  <c:v>3.7434039211363852E-2</c:v>
                </c:pt>
                <c:pt idx="4">
                  <c:v>2.5350987172951599E-3</c:v>
                </c:pt>
                <c:pt idx="5">
                  <c:v>6.475523897438724E-4</c:v>
                </c:pt>
                <c:pt idx="6">
                  <c:v>0.36326311293589231</c:v>
                </c:pt>
                <c:pt idx="7">
                  <c:v>0.31352557831939487</c:v>
                </c:pt>
                <c:pt idx="8">
                  <c:v>1.4659483886967663E-2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691200"/>
        <c:axId val="254692736"/>
        <c:axId val="0"/>
      </c:bar3DChart>
      <c:catAx>
        <c:axId val="254691200"/>
        <c:scaling>
          <c:orientation val="minMax"/>
        </c:scaling>
        <c:delete val="0"/>
        <c:axPos val="l"/>
        <c:majorTickMark val="out"/>
        <c:minorTickMark val="none"/>
        <c:tickLblPos val="nextTo"/>
        <c:crossAx val="254692736"/>
        <c:crosses val="autoZero"/>
        <c:auto val="1"/>
        <c:lblAlgn val="ctr"/>
        <c:lblOffset val="100"/>
        <c:noMultiLvlLbl val="0"/>
      </c:catAx>
      <c:valAx>
        <c:axId val="254692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469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298945352918213"/>
          <c:y val="0.52117464496529087"/>
          <c:w val="9.4198617185942121E-2"/>
          <c:h val="7.722011227284419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39688</xdr:colOff>
      <xdr:row>71</xdr:row>
      <xdr:rowOff>111125</xdr:rowOff>
    </xdr:from>
    <xdr:to>
      <xdr:col>14</xdr:col>
      <xdr:colOff>238125</xdr:colOff>
      <xdr:row>95</xdr:row>
      <xdr:rowOff>23812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438032</xdr:colOff>
      <xdr:row>51</xdr:row>
      <xdr:rowOff>47037</xdr:rowOff>
    </xdr:from>
    <xdr:to>
      <xdr:col>29</xdr:col>
      <xdr:colOff>73789</xdr:colOff>
      <xdr:row>80</xdr:row>
      <xdr:rowOff>164806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288042</xdr:colOff>
      <xdr:row>17</xdr:row>
      <xdr:rowOff>102834</xdr:rowOff>
    </xdr:from>
    <xdr:ext cx="1819805" cy="15640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663111" y="3251376"/>
              <a:ext cx="1819805" cy="1564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2400" i="1">
                            <a:latin typeface="Cambria Math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4+∜|</m:t>
                                </m:r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−2|</m:t>
                                </m:r>
                                <m:r>
                                  <m:rPr>
                                    <m:nor/>
                                  </m:rPr>
                                  <a:rPr lang="ru-RU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p>
                            </m:sSup>
                          </m:e>
                        </m:rad>
                      </m:num>
                      <m:den>
                        <m:r>
                          <a:rPr lang="ru-RU" sz="2400" i="1">
                            <a:latin typeface="Cambria Math"/>
                            <a:ea typeface="Cambria Math"/>
                          </a:rPr>
                          <m:t>√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</m:oMath>
                </m:oMathPara>
              </a14:m>
              <a:endParaRPr lang="ru-RU" sz="2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663111" y="3251376"/>
              <a:ext cx="1819805" cy="15640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𝑦^(4+∜|𝑥−2|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ru-RU" sz="2400" i="0">
                  <a:latin typeface="Cambria Math"/>
                  <a:ea typeface="Cambria Math"/>
                </a:rPr>
                <a:t>√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|𝑦−𝑥|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ru-RU" sz="2400"/>
            </a:p>
          </xdr:txBody>
        </xdr:sp>
      </mc:Fallback>
    </mc:AlternateContent>
    <xdr:clientData/>
  </xdr:oneCellAnchor>
  <xdr:oneCellAnchor>
    <xdr:from>
      <xdr:col>14</xdr:col>
      <xdr:colOff>429153</xdr:colOff>
      <xdr:row>10</xdr:row>
      <xdr:rowOff>105834</xdr:rowOff>
    </xdr:from>
    <xdr:ext cx="3098625" cy="11664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9195681" y="1957917"/>
              <a:ext cx="3098625" cy="1166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28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28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en-US" sz="2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8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tan</m:t>
                                </m:r>
                              </m:fName>
                              <m:e>
                                <m:r>
                                  <a:rPr lang="en-US" sz="2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unc>
                                  <m:funcPr>
                                    <m:ctrlPr>
                                      <a:rPr lang="en-US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28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arccos</m:t>
                                    </m:r>
                                  </m:fName>
                                  <m:e>
                                    <m:r>
                                      <a:rPr lang="en-US" sz="2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∛</m:t>
                                    </m:r>
                                    <m:sSup>
                                      <m:sSupPr>
                                        <m:ctrlPr>
                                          <a:rPr lang="en-US" sz="2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US" sz="2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2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func>
                              </m:e>
                            </m:func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2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en-US" sz="2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lang="ru-RU" sz="28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195681" y="1957917"/>
              <a:ext cx="3098625" cy="11664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2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2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tan⁡〖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(arccos⁡〖∛〖2𝑥〗^2 〗 〗)</a:t>
              </a:r>
              <a:r>
                <a:rPr lang="ru-RU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ru-RU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4𝑦</a:t>
              </a:r>
              <a:endParaRPr lang="ru-RU" sz="2800"/>
            </a:p>
          </xdr:txBody>
        </xdr:sp>
      </mc:Fallback>
    </mc:AlternateContent>
    <xdr:clientData/>
  </xdr:oneCellAnchor>
  <xdr:twoCellAnchor>
    <xdr:from>
      <xdr:col>6</xdr:col>
      <xdr:colOff>582706</xdr:colOff>
      <xdr:row>10</xdr:row>
      <xdr:rowOff>119529</xdr:rowOff>
    </xdr:from>
    <xdr:to>
      <xdr:col>14</xdr:col>
      <xdr:colOff>254000</xdr:colOff>
      <xdr:row>25</xdr:row>
      <xdr:rowOff>61258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6</xdr:row>
      <xdr:rowOff>17744</xdr:rowOff>
    </xdr:from>
    <xdr:ext cx="1530349" cy="12909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132729" y="1138332"/>
              <a:ext cx="1530349" cy="1290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2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4+∜|</m:t>
                                </m:r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−2|</m:t>
                                </m:r>
                                <m:r>
                                  <m:rPr>
                                    <m:nor/>
                                  </m:rPr>
                                  <a:rPr lang="ru-RU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p>
                            </m:sSup>
                          </m:e>
                        </m:rad>
                      </m:num>
                      <m:den>
                        <m:r>
                          <a:rPr lang="ru-RU" sz="2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√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</m:oMath>
                </m:oMathPara>
              </a14:m>
              <a:endParaRPr lang="ru-RU" sz="2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132729" y="1138332"/>
              <a:ext cx="1530349" cy="1290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𝑦^(4+∜|𝑥−2|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24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)/(</a:t>
              </a:r>
              <a:r>
                <a:rPr lang="ru-RU" sz="24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√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|𝑦−𝑥|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ru-RU" sz="2400"/>
            </a:p>
          </xdr:txBody>
        </xdr:sp>
      </mc:Fallback>
    </mc:AlternateContent>
    <xdr:clientData/>
  </xdr:oneCellAnchor>
  <xdr:oneCellAnchor>
    <xdr:from>
      <xdr:col>0</xdr:col>
      <xdr:colOff>590177</xdr:colOff>
      <xdr:row>22</xdr:row>
      <xdr:rowOff>175183</xdr:rowOff>
    </xdr:from>
    <xdr:ext cx="2501899" cy="10031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90177" y="4284007"/>
              <a:ext cx="2501899" cy="100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24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2400" i="1">
                                <a:latin typeface="Cambria Math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en-US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24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tan</m:t>
                                </m:r>
                              </m:fName>
                              <m:e>
                                <m:r>
                                  <a:rPr lang="en-US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unc>
                                  <m:funcPr>
                                    <m:ctrlPr>
                                      <a:rPr lang="en-US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24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arccos</m:t>
                                    </m:r>
                                  </m:fName>
                                  <m:e>
                                    <m:r>
                                      <a:rPr lang="en-US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∛</m:t>
                                    </m:r>
                                    <m:sSup>
                                      <m:sSupPr>
                                        <m:ctrlPr>
                                          <a:rPr lang="en-US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US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func>
                              </m:e>
                            </m:func>
                            <m:r>
                              <a:rPr lang="en-US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2400" b="0" i="1">
                                <a:latin typeface="Cambria Math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2400" b="0" i="1">
                            <a:latin typeface="Cambria Math"/>
                          </a:rPr>
                          <m:t>4</m:t>
                        </m:r>
                        <m:r>
                          <a:rPr lang="en-US" sz="2400" b="0" i="1">
                            <a:latin typeface="Cambria Math"/>
                          </a:rPr>
                          <m:t>𝑦</m:t>
                        </m:r>
                      </m:den>
                    </m:f>
                  </m:oMath>
                </m:oMathPara>
              </a14:m>
              <a:endParaRPr lang="ru-RU" sz="24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90177" y="4284007"/>
              <a:ext cx="2501899" cy="100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2400" i="0">
                  <a:latin typeface="Cambria Math"/>
                </a:rPr>
                <a:t>〖</a:t>
              </a:r>
              <a:r>
                <a:rPr lang="en-US" sz="24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tan⁡〖</a:t>
              </a:r>
              <a:r>
                <a:rPr lang="en-US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(arccos⁡〖∛〖2𝑥〗^2 〗 〗)</a:t>
              </a:r>
              <a:r>
                <a:rPr lang="ru-RU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2400" b="0" i="0">
                  <a:latin typeface="Cambria Math"/>
                </a:rPr>
                <a:t>4</a:t>
              </a:r>
              <a:r>
                <a:rPr lang="ru-RU" sz="2400" b="0" i="0">
                  <a:latin typeface="Cambria Math"/>
                </a:rPr>
                <a:t>/</a:t>
              </a:r>
              <a:r>
                <a:rPr lang="en-US" sz="2400" b="0" i="0">
                  <a:latin typeface="Cambria Math"/>
                </a:rPr>
                <a:t>4𝑦</a:t>
              </a:r>
              <a:endParaRPr lang="ru-RU" sz="2400"/>
            </a:p>
          </xdr:txBody>
        </xdr:sp>
      </mc:Fallback>
    </mc:AlternateContent>
    <xdr:clientData/>
  </xdr:oneCellAnchor>
  <xdr:twoCellAnchor>
    <xdr:from>
      <xdr:col>6</xdr:col>
      <xdr:colOff>235324</xdr:colOff>
      <xdr:row>13</xdr:row>
      <xdr:rowOff>118783</xdr:rowOff>
    </xdr:from>
    <xdr:to>
      <xdr:col>13</xdr:col>
      <xdr:colOff>519206</xdr:colOff>
      <xdr:row>28</xdr:row>
      <xdr:rowOff>60512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104775</xdr:rowOff>
    </xdr:from>
    <xdr:to>
      <xdr:col>12</xdr:col>
      <xdr:colOff>198437</xdr:colOff>
      <xdr:row>48</xdr:row>
      <xdr:rowOff>17462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220989</xdr:colOff>
      <xdr:row>3</xdr:row>
      <xdr:rowOff>172356</xdr:rowOff>
    </xdr:from>
    <xdr:to>
      <xdr:col>28</xdr:col>
      <xdr:colOff>90714</xdr:colOff>
      <xdr:row>36</xdr:row>
      <xdr:rowOff>124152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0.12299</cdr:x>
      <cdr:y>0.01983</cdr:y>
    </cdr:from>
    <cdr:to>
      <cdr:x>0.86273</cdr:x>
      <cdr:y>0.17356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1511" y="117930"/>
          <a:ext cx="439964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ru-RU" sz="2000">
              <a:solidFill>
                <a:schemeClr val="accent5">
                  <a:lumMod val="50000"/>
                </a:schemeClr>
              </a:solidFill>
            </a:rPr>
            <a:t>Анализ</a:t>
          </a:r>
          <a:r>
            <a:rPr lang="ru-RU" sz="2000" baseline="0">
              <a:solidFill>
                <a:schemeClr val="accent5">
                  <a:lumMod val="50000"/>
                </a:schemeClr>
              </a:solidFill>
            </a:rPr>
            <a:t> основных средств предприятия</a:t>
          </a:r>
          <a:endParaRPr lang="ru-RU" sz="2000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zoomScale="46" zoomScaleNormal="46" workbookViewId="0">
      <selection activeCell="U12" sqref="U12:AF23"/>
    </sheetView>
  </sheetViews>
  <sheetFormatPr defaultRowHeight="14.5" x14ac:dyDescent="0.35"/>
  <cols>
    <col min="2" max="2" width="9.08984375" bestFit="1" customWidth="1"/>
    <col min="4" max="4" width="11.81640625" bestFit="1" customWidth="1"/>
  </cols>
  <sheetData>
    <row r="1" spans="1:32" x14ac:dyDescent="0.35">
      <c r="A1" t="s">
        <v>0</v>
      </c>
      <c r="B1" s="8">
        <v>7</v>
      </c>
      <c r="C1" s="8">
        <v>8</v>
      </c>
      <c r="D1" s="8">
        <v>9</v>
      </c>
      <c r="E1" s="8">
        <v>10</v>
      </c>
      <c r="F1" s="8">
        <v>11</v>
      </c>
      <c r="G1" s="8">
        <v>12</v>
      </c>
      <c r="H1" s="8">
        <v>13</v>
      </c>
      <c r="I1" s="8">
        <v>14</v>
      </c>
      <c r="J1" s="8">
        <v>15</v>
      </c>
      <c r="K1" s="8">
        <v>16</v>
      </c>
      <c r="L1" s="8">
        <v>17</v>
      </c>
      <c r="M1" s="8">
        <v>18</v>
      </c>
      <c r="N1" s="8"/>
      <c r="O1" s="8"/>
      <c r="P1" s="8"/>
      <c r="T1" t="s">
        <v>48</v>
      </c>
    </row>
    <row r="2" spans="1:32" x14ac:dyDescent="0.35">
      <c r="A2" t="s">
        <v>1</v>
      </c>
      <c r="B2" s="9">
        <v>0.15</v>
      </c>
      <c r="C2" s="9">
        <v>0.16</v>
      </c>
      <c r="D2" s="9">
        <v>0.16999999999999998</v>
      </c>
      <c r="E2" s="9">
        <v>0.18</v>
      </c>
      <c r="F2" s="9">
        <v>0.19</v>
      </c>
      <c r="G2" s="9">
        <v>0.2</v>
      </c>
      <c r="H2" s="9">
        <v>0.21</v>
      </c>
      <c r="I2" s="9">
        <v>0.22</v>
      </c>
      <c r="J2" s="9">
        <v>0.22999999999999998</v>
      </c>
      <c r="K2" s="9">
        <v>0.24</v>
      </c>
      <c r="L2" s="9">
        <v>0.25</v>
      </c>
      <c r="M2" s="9">
        <v>0.26</v>
      </c>
      <c r="N2" s="9">
        <v>0.27</v>
      </c>
      <c r="O2" s="9">
        <v>0.28000000000000003</v>
      </c>
      <c r="P2" s="9">
        <v>0.29000000000000004</v>
      </c>
    </row>
    <row r="3" spans="1:32" x14ac:dyDescent="0.35">
      <c r="A3" t="s">
        <v>2</v>
      </c>
      <c r="B3" s="10">
        <v>1.4</v>
      </c>
      <c r="C3" s="10">
        <v>2.9</v>
      </c>
      <c r="D3" s="10">
        <v>4.4000000000000004</v>
      </c>
      <c r="E3" s="10">
        <v>5.9</v>
      </c>
      <c r="F3" s="10">
        <v>7.4</v>
      </c>
      <c r="G3" s="8"/>
      <c r="H3" s="8"/>
      <c r="I3" s="8"/>
      <c r="J3" s="8"/>
      <c r="K3" s="8"/>
      <c r="L3" s="8"/>
      <c r="M3" s="8"/>
      <c r="N3" s="8"/>
      <c r="O3" s="8"/>
      <c r="P3" s="8"/>
      <c r="S3" s="55" t="s">
        <v>101</v>
      </c>
      <c r="T3" s="55"/>
      <c r="U3" s="55"/>
      <c r="V3" s="55"/>
      <c r="W3" s="55"/>
      <c r="X3" s="55"/>
      <c r="Y3" s="55"/>
    </row>
    <row r="4" spans="1:32" x14ac:dyDescent="0.35">
      <c r="A4" t="s">
        <v>3</v>
      </c>
      <c r="B4" s="5">
        <v>2</v>
      </c>
      <c r="C4" s="5">
        <v>2.4</v>
      </c>
      <c r="D4" s="5">
        <v>2.88</v>
      </c>
      <c r="E4" s="5">
        <v>3.456</v>
      </c>
      <c r="F4" s="5">
        <v>4.1471999999999998</v>
      </c>
      <c r="G4" s="5">
        <v>4.9766399999999997</v>
      </c>
      <c r="H4" s="5">
        <v>5.9719679999999995</v>
      </c>
      <c r="I4" s="5">
        <v>7.1663615999999992</v>
      </c>
      <c r="J4" s="4"/>
      <c r="K4" s="4"/>
      <c r="L4" s="4"/>
      <c r="M4" s="4"/>
      <c r="N4" s="4"/>
      <c r="O4" s="4"/>
      <c r="P4" s="4"/>
      <c r="S4" s="55"/>
      <c r="T4" s="55"/>
      <c r="U4" s="55"/>
      <c r="V4" s="55"/>
      <c r="W4" s="55"/>
      <c r="X4" s="55"/>
      <c r="Y4" s="55"/>
    </row>
    <row r="5" spans="1:32" x14ac:dyDescent="0.35">
      <c r="A5" t="s">
        <v>4</v>
      </c>
      <c r="B5" s="6">
        <v>1.2E-2</v>
      </c>
      <c r="C5" s="6">
        <v>0.09</v>
      </c>
      <c r="D5" s="6">
        <v>0.67500000000000004</v>
      </c>
      <c r="E5" s="6">
        <v>5.0625</v>
      </c>
      <c r="F5" s="6">
        <v>37.96875</v>
      </c>
      <c r="G5" s="4"/>
      <c r="H5" s="4"/>
      <c r="I5" s="4"/>
      <c r="J5" s="4"/>
      <c r="K5" s="4"/>
      <c r="L5" s="4"/>
      <c r="M5" s="4"/>
      <c r="N5" s="4"/>
      <c r="O5" s="4"/>
      <c r="P5" s="4"/>
      <c r="S5" s="55"/>
      <c r="T5" s="55"/>
      <c r="U5" s="55"/>
      <c r="V5" s="55"/>
      <c r="W5" s="55"/>
      <c r="X5" s="55"/>
      <c r="Y5" s="55"/>
    </row>
    <row r="6" spans="1:32" x14ac:dyDescent="0.35">
      <c r="A6" t="s">
        <v>5</v>
      </c>
      <c r="B6" s="7">
        <v>0.5</v>
      </c>
      <c r="C6" s="7">
        <v>1</v>
      </c>
      <c r="D6" s="7">
        <v>1.5</v>
      </c>
      <c r="E6" s="7">
        <v>2</v>
      </c>
      <c r="F6" s="7">
        <v>2.5</v>
      </c>
      <c r="G6" s="7">
        <v>3</v>
      </c>
      <c r="H6" s="7">
        <v>3.5</v>
      </c>
      <c r="I6" s="7">
        <v>4</v>
      </c>
      <c r="J6" s="4"/>
      <c r="K6" s="4"/>
      <c r="L6" s="4"/>
      <c r="M6" s="4"/>
      <c r="N6" s="4"/>
      <c r="O6" s="4"/>
      <c r="P6" s="4"/>
      <c r="S6" s="55"/>
      <c r="T6" s="55"/>
      <c r="U6" s="55"/>
      <c r="V6" s="55"/>
      <c r="W6" s="55"/>
      <c r="X6" s="55"/>
      <c r="Y6" s="55"/>
    </row>
    <row r="7" spans="1:32" x14ac:dyDescent="0.35">
      <c r="A7" t="s">
        <v>6</v>
      </c>
      <c r="B7" s="11" t="s">
        <v>7</v>
      </c>
      <c r="C7" s="11">
        <v>7</v>
      </c>
      <c r="D7" s="11" t="s">
        <v>9</v>
      </c>
      <c r="E7" s="11" t="s">
        <v>10</v>
      </c>
      <c r="F7" s="12" t="s">
        <v>11</v>
      </c>
      <c r="G7" s="11"/>
      <c r="H7" s="11"/>
      <c r="I7" s="11"/>
      <c r="J7" s="11"/>
      <c r="K7" s="11"/>
      <c r="L7" s="11"/>
      <c r="M7" s="11"/>
      <c r="N7" s="11"/>
      <c r="O7" s="11"/>
      <c r="P7" s="11"/>
      <c r="S7" s="55"/>
      <c r="T7" s="55"/>
      <c r="U7" s="55"/>
      <c r="V7" s="55"/>
      <c r="W7" s="55"/>
      <c r="X7" s="55"/>
      <c r="Y7" s="55"/>
    </row>
    <row r="8" spans="1:32" x14ac:dyDescent="0.35">
      <c r="B8" s="11" t="s">
        <v>8</v>
      </c>
      <c r="C8" s="11">
        <v>10</v>
      </c>
      <c r="D8" s="11">
        <f>SQRT(C8^(4)+(SQRT(ABS(C7-2)))^(4))</f>
        <v>100.12492197250393</v>
      </c>
      <c r="E8" s="11">
        <f>SQRT(ABS(C8 - C7))</f>
        <v>1.7320508075688772</v>
      </c>
      <c r="F8" s="11">
        <f>D8 /E8</f>
        <v>57.80715065341542</v>
      </c>
      <c r="G8" s="11"/>
      <c r="H8" s="11"/>
      <c r="I8" s="11"/>
      <c r="J8" s="11"/>
      <c r="K8" s="11"/>
      <c r="L8" s="11"/>
      <c r="M8" s="11"/>
      <c r="N8" s="11"/>
      <c r="O8" s="11"/>
      <c r="P8" s="11"/>
      <c r="S8" s="55"/>
      <c r="T8" s="55"/>
      <c r="U8" s="55"/>
      <c r="V8" s="55"/>
      <c r="W8" s="55"/>
      <c r="X8" s="55"/>
      <c r="Y8" s="55"/>
    </row>
    <row r="9" spans="1:32" x14ac:dyDescent="0.35">
      <c r="A9" t="s">
        <v>12</v>
      </c>
      <c r="B9" s="16" t="s">
        <v>13</v>
      </c>
      <c r="C9" s="13">
        <v>0.5</v>
      </c>
      <c r="D9" s="14" t="s">
        <v>9</v>
      </c>
      <c r="E9" s="14" t="s">
        <v>10</v>
      </c>
      <c r="F9" s="15" t="s">
        <v>11</v>
      </c>
      <c r="S9" s="55"/>
      <c r="T9" s="55"/>
      <c r="U9" s="55"/>
      <c r="V9" s="55"/>
      <c r="W9" s="55"/>
      <c r="X9" s="55"/>
      <c r="Y9" s="55"/>
    </row>
    <row r="10" spans="1:32" x14ac:dyDescent="0.35">
      <c r="B10" s="16"/>
      <c r="C10" s="13">
        <v>6</v>
      </c>
      <c r="D10" s="13">
        <f>TAN(ACOS(SQRT(2*(C9)^2))^(3))^(4)</f>
        <v>7.6729987729892327E-2</v>
      </c>
      <c r="E10" s="13">
        <f>4 *C10</f>
        <v>24</v>
      </c>
      <c r="F10" s="13">
        <f>D10 / E10</f>
        <v>3.1970828220788468E-3</v>
      </c>
      <c r="S10" s="55"/>
      <c r="T10" s="55"/>
      <c r="U10" s="55"/>
      <c r="V10" s="55"/>
      <c r="W10" s="55"/>
      <c r="X10" s="55"/>
      <c r="Y10" s="55"/>
    </row>
    <row r="11" spans="1:32" x14ac:dyDescent="0.35">
      <c r="B11" s="16" t="s">
        <v>14</v>
      </c>
      <c r="C11" s="13">
        <v>0.55000000000000004</v>
      </c>
      <c r="D11" s="14" t="s">
        <v>9</v>
      </c>
      <c r="E11" s="14" t="s">
        <v>10</v>
      </c>
      <c r="F11" s="15" t="s">
        <v>11</v>
      </c>
    </row>
    <row r="12" spans="1:32" x14ac:dyDescent="0.35">
      <c r="B12" s="16"/>
      <c r="C12" s="13">
        <v>8</v>
      </c>
      <c r="D12" s="13">
        <f>TAN(ACOS(SQRT(2*(C11)^2))^(3))^(4)</f>
        <v>1.1105171282311603E-2</v>
      </c>
      <c r="E12" s="13">
        <f>4 *C12</f>
        <v>32</v>
      </c>
      <c r="F12" s="13">
        <f>D12 / E12</f>
        <v>3.4703660257223761E-4</v>
      </c>
      <c r="U12" s="14"/>
      <c r="V12" s="14"/>
      <c r="W12" s="71" t="s">
        <v>103</v>
      </c>
      <c r="X12" s="71"/>
      <c r="Y12" s="71"/>
      <c r="Z12" s="71"/>
      <c r="AA12" s="71"/>
      <c r="AB12" s="71"/>
      <c r="AC12" s="71"/>
      <c r="AD12" s="71"/>
      <c r="AE12" s="71"/>
      <c r="AF12" s="71"/>
    </row>
    <row r="13" spans="1:32" x14ac:dyDescent="0.35">
      <c r="B13" s="16" t="s">
        <v>15</v>
      </c>
      <c r="C13" s="13">
        <v>0.221</v>
      </c>
      <c r="D13" s="14" t="s">
        <v>9</v>
      </c>
      <c r="E13" s="14" t="s">
        <v>10</v>
      </c>
      <c r="F13" s="15" t="s">
        <v>11</v>
      </c>
      <c r="U13" s="14"/>
      <c r="V13" s="13"/>
      <c r="W13" s="13">
        <v>0.5</v>
      </c>
      <c r="X13" s="13">
        <v>0.55000000000000004</v>
      </c>
      <c r="Y13" s="13">
        <v>0.221</v>
      </c>
      <c r="Z13" s="13">
        <v>0.1</v>
      </c>
      <c r="AA13" s="13">
        <v>0.4</v>
      </c>
      <c r="AB13" s="13">
        <v>0.4</v>
      </c>
      <c r="AC13" s="13">
        <v>0.6</v>
      </c>
      <c r="AD13" s="13">
        <v>0.6</v>
      </c>
      <c r="AE13" s="13">
        <v>0.21199999999999999</v>
      </c>
      <c r="AF13" s="13">
        <v>0.21</v>
      </c>
    </row>
    <row r="14" spans="1:32" x14ac:dyDescent="0.35">
      <c r="B14" s="16"/>
      <c r="C14" s="13">
        <v>12</v>
      </c>
      <c r="D14" s="13">
        <f>TAN(ACOS(SQRT(2*(C13)^2))^(3))^(4)</f>
        <v>32.695584369065422</v>
      </c>
      <c r="E14" s="13">
        <f>4 *C14</f>
        <v>48</v>
      </c>
      <c r="F14" s="13">
        <f>D14 / E14</f>
        <v>0.68115800768886292</v>
      </c>
      <c r="U14" s="72" t="s">
        <v>109</v>
      </c>
      <c r="V14" s="13">
        <v>6</v>
      </c>
      <c r="W14" s="13">
        <f>(TAN(ACOS(SQRT(2*($O$27)^2))^(3))^(4))/(4 *V14)</f>
        <v>2.7641924403967861E-2</v>
      </c>
      <c r="X14" s="13">
        <f>(TAN(ACOS(SQRT(2*($P$27)^2))^(3))^(4))/(4 *V14)</f>
        <v>2.7641924403967861E-2</v>
      </c>
      <c r="Y14" s="13">
        <f>(TAN(ACOS(SQRT(2*($Q$27)^2))^(3))^(4))/(4 *V14)</f>
        <v>2.7641924403967861E-2</v>
      </c>
      <c r="Z14" s="13">
        <f>(TAN(ACOS(SQRT(2*($R$27)^2))^(3))^(4))/(4 *V14)</f>
        <v>2.7641924403967861E-2</v>
      </c>
      <c r="AA14" s="13">
        <f>(TAN(ACOS(SQRT(2*($S$27)^2))^(3))^(4))/(4 *V14)</f>
        <v>2.7641924403967861E-2</v>
      </c>
      <c r="AB14" s="13">
        <f>(TAN(ACOS(SQRT(2*($T$27)^2))^(3))^(4))/(4 *V14)</f>
        <v>2.7641924403967861E-2</v>
      </c>
      <c r="AC14" s="13">
        <f>(TAN(ACOS(SQRT(2*($U$27)^2))^(3))^(4))/(4 *V14)</f>
        <v>2.7641924403967861E-2</v>
      </c>
      <c r="AD14" s="13">
        <f>(TAN(ACOS(SQRT(2*($V$27)^2))^(3))^(4))/(4 *V14)</f>
        <v>2.7641924403967861E-2</v>
      </c>
      <c r="AE14" s="13">
        <f>(TAN(ACOS(SQRT(2*($W$27)^2))^(3))^(4))/(4 *V14)</f>
        <v>2.7641924403967861E-2</v>
      </c>
      <c r="AF14" s="13">
        <f>(TAN(ACOS(SQRT(2*($X$27)^2))^(3))^(4))/(4 *V14)</f>
        <v>2.7641924403967861E-2</v>
      </c>
    </row>
    <row r="15" spans="1:32" x14ac:dyDescent="0.35">
      <c r="B15" s="16" t="s">
        <v>16</v>
      </c>
      <c r="C15" s="13">
        <v>0.1</v>
      </c>
      <c r="D15" s="14" t="s">
        <v>9</v>
      </c>
      <c r="E15" s="14" t="s">
        <v>10</v>
      </c>
      <c r="F15" s="15" t="s">
        <v>11</v>
      </c>
      <c r="U15" s="72"/>
      <c r="V15" s="13">
        <v>8</v>
      </c>
      <c r="W15" s="13">
        <f t="shared" ref="W15:W23" si="0">(TAN(ACOS(SQRT(2*($O$27)^2))^(3))^(4))/(4 *V15)</f>
        <v>2.0731443302975897E-2</v>
      </c>
      <c r="X15" s="13">
        <f t="shared" ref="X15:X23" si="1">(TAN(ACOS(SQRT(2*($P$27)^2))^(3))^(4))/(4 *V15)</f>
        <v>2.0731443302975897E-2</v>
      </c>
      <c r="Y15" s="13">
        <f t="shared" ref="Y15:Y23" si="2">(TAN(ACOS(SQRT(2*($Q$27)^2))^(3))^(4))/(4 *V15)</f>
        <v>2.0731443302975897E-2</v>
      </c>
      <c r="Z15" s="13">
        <f t="shared" ref="Z15:Z23" si="3">(TAN(ACOS(SQRT(2*($R$27)^2))^(3))^(4))/(4 *V15)</f>
        <v>2.0731443302975897E-2</v>
      </c>
      <c r="AA15" s="13">
        <f t="shared" ref="AA15:AA23" si="4">(TAN(ACOS(SQRT(2*($S$27)^2))^(3))^(4))/(4 *V15)</f>
        <v>2.0731443302975897E-2</v>
      </c>
      <c r="AB15" s="13">
        <f t="shared" ref="AB15:AB23" si="5">(TAN(ACOS(SQRT(2*($T$27)^2))^(3))^(4))/(4 *V15)</f>
        <v>2.0731443302975897E-2</v>
      </c>
      <c r="AC15" s="13">
        <f t="shared" ref="AC15:AC23" si="6">(TAN(ACOS(SQRT(2*($U$27)^2))^(3))^(4))/(4 *V15)</f>
        <v>2.0731443302975897E-2</v>
      </c>
      <c r="AD15" s="13">
        <f t="shared" ref="AD15:AD23" si="7">(TAN(ACOS(SQRT(2*($V$27)^2))^(3))^(4))/(4 *V15)</f>
        <v>2.0731443302975897E-2</v>
      </c>
      <c r="AE15" s="13">
        <f t="shared" ref="AE15:AE23" si="8">(TAN(ACOS(SQRT(2*($W$27)^2))^(3))^(4))/(4 *V15)</f>
        <v>2.0731443302975897E-2</v>
      </c>
      <c r="AF15" s="13">
        <f t="shared" ref="AF15:AF23" si="9">(TAN(ACOS(SQRT(2*($X$27)^2))^(3))^(4))/(4 *V15)</f>
        <v>2.0731443302975897E-2</v>
      </c>
    </row>
    <row r="16" spans="1:32" x14ac:dyDescent="0.35">
      <c r="B16" s="16"/>
      <c r="C16" s="13">
        <v>6</v>
      </c>
      <c r="D16" s="13">
        <f>TAN(ACOS(SQRT(2*(C15)^2))^(3))^(4)</f>
        <v>2.7005934789263619E-3</v>
      </c>
      <c r="E16" s="13">
        <f>4 *C16</f>
        <v>24</v>
      </c>
      <c r="F16" s="13">
        <f>D16 / E16</f>
        <v>1.1252472828859841E-4</v>
      </c>
      <c r="U16" s="72"/>
      <c r="V16" s="13">
        <v>12</v>
      </c>
      <c r="W16" s="13">
        <f t="shared" si="0"/>
        <v>1.382096220198393E-2</v>
      </c>
      <c r="X16" s="13">
        <f t="shared" si="1"/>
        <v>1.382096220198393E-2</v>
      </c>
      <c r="Y16" s="13">
        <f t="shared" si="2"/>
        <v>1.382096220198393E-2</v>
      </c>
      <c r="Z16" s="13">
        <f t="shared" si="3"/>
        <v>1.382096220198393E-2</v>
      </c>
      <c r="AA16" s="13">
        <f t="shared" si="4"/>
        <v>1.382096220198393E-2</v>
      </c>
      <c r="AB16" s="13">
        <f t="shared" si="5"/>
        <v>1.382096220198393E-2</v>
      </c>
      <c r="AC16" s="13">
        <f t="shared" si="6"/>
        <v>1.382096220198393E-2</v>
      </c>
      <c r="AD16" s="13">
        <f t="shared" si="7"/>
        <v>1.382096220198393E-2</v>
      </c>
      <c r="AE16" s="13">
        <f t="shared" si="8"/>
        <v>1.382096220198393E-2</v>
      </c>
      <c r="AF16" s="13">
        <f t="shared" si="9"/>
        <v>1.382096220198393E-2</v>
      </c>
    </row>
    <row r="17" spans="1:32" x14ac:dyDescent="0.35">
      <c r="B17" s="16" t="s">
        <v>17</v>
      </c>
      <c r="C17" s="13">
        <v>0.4</v>
      </c>
      <c r="D17" s="14" t="s">
        <v>9</v>
      </c>
      <c r="E17" s="14" t="s">
        <v>10</v>
      </c>
      <c r="F17" s="15" t="s">
        <v>11</v>
      </c>
      <c r="U17" s="72"/>
      <c r="V17" s="13">
        <v>6</v>
      </c>
      <c r="W17" s="13">
        <f t="shared" si="0"/>
        <v>2.7641924403967861E-2</v>
      </c>
      <c r="X17" s="13">
        <f t="shared" si="1"/>
        <v>2.7641924403967861E-2</v>
      </c>
      <c r="Y17" s="13">
        <f t="shared" si="2"/>
        <v>2.7641924403967861E-2</v>
      </c>
      <c r="Z17" s="13">
        <f t="shared" si="3"/>
        <v>2.7641924403967861E-2</v>
      </c>
      <c r="AA17" s="13">
        <f t="shared" si="4"/>
        <v>2.7641924403967861E-2</v>
      </c>
      <c r="AB17" s="13">
        <f t="shared" si="5"/>
        <v>2.7641924403967861E-2</v>
      </c>
      <c r="AC17" s="13">
        <f t="shared" si="6"/>
        <v>2.7641924403967861E-2</v>
      </c>
      <c r="AD17" s="13">
        <f t="shared" si="7"/>
        <v>2.7641924403967861E-2</v>
      </c>
      <c r="AE17" s="13">
        <f t="shared" si="8"/>
        <v>2.7641924403967861E-2</v>
      </c>
      <c r="AF17" s="13">
        <f t="shared" si="9"/>
        <v>2.7641924403967861E-2</v>
      </c>
    </row>
    <row r="18" spans="1:32" x14ac:dyDescent="0.35">
      <c r="B18" s="16"/>
      <c r="C18" s="13">
        <v>16</v>
      </c>
      <c r="D18" s="13">
        <f>TAN(ACOS(SQRT(2*(C17)^2))^(3))^(4)</f>
        <v>2.7689481619003922</v>
      </c>
      <c r="E18" s="13">
        <f>4 *C18</f>
        <v>64</v>
      </c>
      <c r="F18" s="13">
        <f>D18 / E18</f>
        <v>4.3264815029693628E-2</v>
      </c>
      <c r="U18" s="72"/>
      <c r="V18" s="13">
        <v>16</v>
      </c>
      <c r="W18" s="13">
        <f t="shared" si="0"/>
        <v>1.0365721651487948E-2</v>
      </c>
      <c r="X18" s="13">
        <f t="shared" si="1"/>
        <v>1.0365721651487948E-2</v>
      </c>
      <c r="Y18" s="13">
        <f t="shared" si="2"/>
        <v>1.0365721651487948E-2</v>
      </c>
      <c r="Z18" s="13">
        <f t="shared" si="3"/>
        <v>1.0365721651487948E-2</v>
      </c>
      <c r="AA18" s="13">
        <f t="shared" si="4"/>
        <v>1.0365721651487948E-2</v>
      </c>
      <c r="AB18" s="13">
        <f t="shared" si="5"/>
        <v>1.0365721651487948E-2</v>
      </c>
      <c r="AC18" s="13">
        <f t="shared" si="6"/>
        <v>1.0365721651487948E-2</v>
      </c>
      <c r="AD18" s="13">
        <f t="shared" si="7"/>
        <v>1.0365721651487948E-2</v>
      </c>
      <c r="AE18" s="13">
        <f t="shared" si="8"/>
        <v>1.0365721651487948E-2</v>
      </c>
      <c r="AF18" s="13">
        <f t="shared" si="9"/>
        <v>1.0365721651487948E-2</v>
      </c>
    </row>
    <row r="19" spans="1:32" x14ac:dyDescent="0.35">
      <c r="B19" s="16" t="s">
        <v>18</v>
      </c>
      <c r="C19" s="13">
        <v>0.4</v>
      </c>
      <c r="D19" s="14" t="s">
        <v>9</v>
      </c>
      <c r="E19" s="14" t="s">
        <v>10</v>
      </c>
      <c r="F19" s="15" t="s">
        <v>11</v>
      </c>
      <c r="U19" s="72"/>
      <c r="V19" s="13">
        <v>12</v>
      </c>
      <c r="W19" s="13">
        <f t="shared" si="0"/>
        <v>1.382096220198393E-2</v>
      </c>
      <c r="X19" s="13">
        <f t="shared" si="1"/>
        <v>1.382096220198393E-2</v>
      </c>
      <c r="Y19" s="13">
        <f t="shared" si="2"/>
        <v>1.382096220198393E-2</v>
      </c>
      <c r="Z19" s="13">
        <f t="shared" si="3"/>
        <v>1.382096220198393E-2</v>
      </c>
      <c r="AA19" s="13">
        <f t="shared" si="4"/>
        <v>1.382096220198393E-2</v>
      </c>
      <c r="AB19" s="13">
        <f t="shared" si="5"/>
        <v>1.382096220198393E-2</v>
      </c>
      <c r="AC19" s="13">
        <f t="shared" si="6"/>
        <v>1.382096220198393E-2</v>
      </c>
      <c r="AD19" s="13">
        <f t="shared" si="7"/>
        <v>1.382096220198393E-2</v>
      </c>
      <c r="AE19" s="13">
        <f t="shared" si="8"/>
        <v>1.382096220198393E-2</v>
      </c>
      <c r="AF19" s="13">
        <f t="shared" si="9"/>
        <v>1.382096220198393E-2</v>
      </c>
    </row>
    <row r="20" spans="1:32" x14ac:dyDescent="0.35">
      <c r="B20" s="16"/>
      <c r="C20" s="13">
        <v>12</v>
      </c>
      <c r="D20" s="13">
        <f>TAN(ACOS(SQRT(2*(C19)^2))^(3))^(4)</f>
        <v>2.7689481619003922</v>
      </c>
      <c r="E20" s="13">
        <f>4 *C20</f>
        <v>48</v>
      </c>
      <c r="F20" s="13">
        <f>D20 / E20</f>
        <v>5.7686420039591506E-2</v>
      </c>
      <c r="U20" s="72"/>
      <c r="V20" s="13">
        <v>2</v>
      </c>
      <c r="W20" s="13">
        <f t="shared" si="0"/>
        <v>8.2925773211903586E-2</v>
      </c>
      <c r="X20" s="13">
        <f t="shared" si="1"/>
        <v>8.2925773211903586E-2</v>
      </c>
      <c r="Y20" s="13">
        <f t="shared" si="2"/>
        <v>8.2925773211903586E-2</v>
      </c>
      <c r="Z20" s="13">
        <f t="shared" si="3"/>
        <v>8.2925773211903586E-2</v>
      </c>
      <c r="AA20" s="13">
        <f t="shared" si="4"/>
        <v>8.2925773211903586E-2</v>
      </c>
      <c r="AB20" s="13">
        <f t="shared" si="5"/>
        <v>8.2925773211903586E-2</v>
      </c>
      <c r="AC20" s="13">
        <f t="shared" si="6"/>
        <v>8.2925773211903586E-2</v>
      </c>
      <c r="AD20" s="13">
        <f t="shared" si="7"/>
        <v>8.2925773211903586E-2</v>
      </c>
      <c r="AE20" s="13">
        <f t="shared" si="8"/>
        <v>8.2925773211903586E-2</v>
      </c>
      <c r="AF20" s="13">
        <f t="shared" si="9"/>
        <v>8.2925773211903586E-2</v>
      </c>
    </row>
    <row r="21" spans="1:32" x14ac:dyDescent="0.35">
      <c r="B21" s="16" t="s">
        <v>19</v>
      </c>
      <c r="C21" s="13">
        <v>0.6</v>
      </c>
      <c r="D21" s="14" t="s">
        <v>9</v>
      </c>
      <c r="E21" s="14" t="s">
        <v>10</v>
      </c>
      <c r="F21" s="15" t="s">
        <v>11</v>
      </c>
      <c r="U21" s="72"/>
      <c r="V21" s="13">
        <v>9</v>
      </c>
      <c r="W21" s="13">
        <f t="shared" si="0"/>
        <v>1.8427949602645242E-2</v>
      </c>
      <c r="X21" s="13">
        <f t="shared" si="1"/>
        <v>1.8427949602645242E-2</v>
      </c>
      <c r="Y21" s="13">
        <f t="shared" si="2"/>
        <v>1.8427949602645242E-2</v>
      </c>
      <c r="Z21" s="13">
        <f t="shared" si="3"/>
        <v>1.8427949602645242E-2</v>
      </c>
      <c r="AA21" s="13">
        <f t="shared" si="4"/>
        <v>1.8427949602645242E-2</v>
      </c>
      <c r="AB21" s="13">
        <f t="shared" si="5"/>
        <v>1.8427949602645242E-2</v>
      </c>
      <c r="AC21" s="13">
        <f t="shared" si="6"/>
        <v>1.8427949602645242E-2</v>
      </c>
      <c r="AD21" s="13">
        <f t="shared" si="7"/>
        <v>1.8427949602645242E-2</v>
      </c>
      <c r="AE21" s="13">
        <f t="shared" si="8"/>
        <v>1.8427949602645242E-2</v>
      </c>
      <c r="AF21" s="13">
        <f t="shared" si="9"/>
        <v>1.8427949602645242E-2</v>
      </c>
    </row>
    <row r="22" spans="1:32" x14ac:dyDescent="0.35">
      <c r="B22" s="16"/>
      <c r="C22" s="13">
        <v>2</v>
      </c>
      <c r="D22" s="13">
        <f>TAN(ACOS(SQRT(2*(C21)^2))^(3))^(4)</f>
        <v>9.4056652175637313E-4</v>
      </c>
      <c r="E22" s="13">
        <f>4 *C22</f>
        <v>8</v>
      </c>
      <c r="F22" s="13">
        <f>D22 / E22</f>
        <v>1.1757081521954664E-4</v>
      </c>
      <c r="U22" s="72"/>
      <c r="V22" s="13">
        <v>13</v>
      </c>
      <c r="W22" s="13">
        <f t="shared" si="0"/>
        <v>1.2757811263369782E-2</v>
      </c>
      <c r="X22" s="13">
        <f t="shared" si="1"/>
        <v>1.2757811263369782E-2</v>
      </c>
      <c r="Y22" s="13">
        <f t="shared" si="2"/>
        <v>1.2757811263369782E-2</v>
      </c>
      <c r="Z22" s="13">
        <f t="shared" si="3"/>
        <v>1.2757811263369782E-2</v>
      </c>
      <c r="AA22" s="13">
        <f t="shared" si="4"/>
        <v>1.2757811263369782E-2</v>
      </c>
      <c r="AB22" s="13">
        <f t="shared" si="5"/>
        <v>1.2757811263369782E-2</v>
      </c>
      <c r="AC22" s="13">
        <f t="shared" si="6"/>
        <v>1.2757811263369782E-2</v>
      </c>
      <c r="AD22" s="13">
        <f t="shared" si="7"/>
        <v>1.2757811263369782E-2</v>
      </c>
      <c r="AE22" s="13">
        <f t="shared" si="8"/>
        <v>1.2757811263369782E-2</v>
      </c>
      <c r="AF22" s="13">
        <f t="shared" si="9"/>
        <v>1.2757811263369782E-2</v>
      </c>
    </row>
    <row r="23" spans="1:32" x14ac:dyDescent="0.35">
      <c r="B23" s="16" t="s">
        <v>20</v>
      </c>
      <c r="C23" s="13">
        <v>0.6</v>
      </c>
      <c r="D23" s="14" t="s">
        <v>9</v>
      </c>
      <c r="E23" s="14" t="s">
        <v>10</v>
      </c>
      <c r="F23" s="15" t="s">
        <v>11</v>
      </c>
      <c r="U23" s="72"/>
      <c r="V23" s="13">
        <v>666</v>
      </c>
      <c r="W23" s="13">
        <f t="shared" si="0"/>
        <v>2.4902634598169247E-4</v>
      </c>
      <c r="X23" s="13">
        <f t="shared" si="1"/>
        <v>2.4902634598169247E-4</v>
      </c>
      <c r="Y23" s="13">
        <f t="shared" si="2"/>
        <v>2.4902634598169247E-4</v>
      </c>
      <c r="Z23" s="13">
        <f t="shared" si="3"/>
        <v>2.4902634598169247E-4</v>
      </c>
      <c r="AA23" s="13">
        <f t="shared" si="4"/>
        <v>2.4902634598169247E-4</v>
      </c>
      <c r="AB23" s="13">
        <f t="shared" si="5"/>
        <v>2.4902634598169247E-4</v>
      </c>
      <c r="AC23" s="13">
        <f t="shared" si="6"/>
        <v>2.4902634598169247E-4</v>
      </c>
      <c r="AD23" s="13">
        <f t="shared" si="7"/>
        <v>2.4902634598169247E-4</v>
      </c>
      <c r="AE23" s="13">
        <f t="shared" si="8"/>
        <v>2.4902634598169247E-4</v>
      </c>
      <c r="AF23" s="13">
        <f t="shared" si="9"/>
        <v>2.4902634598169247E-4</v>
      </c>
    </row>
    <row r="24" spans="1:32" x14ac:dyDescent="0.35">
      <c r="B24" s="16"/>
      <c r="C24" s="13">
        <v>9</v>
      </c>
      <c r="D24" s="13">
        <f>TAN(ACOS(SQRT(2*(C23)^2))^(3))^(4)</f>
        <v>9.4056652175637313E-4</v>
      </c>
      <c r="E24" s="13">
        <f>4 *C24</f>
        <v>36</v>
      </c>
      <c r="F24" s="13">
        <f>D24 / E24</f>
        <v>2.6126847826565921E-5</v>
      </c>
    </row>
    <row r="25" spans="1:32" x14ac:dyDescent="0.35">
      <c r="B25" s="16" t="s">
        <v>21</v>
      </c>
      <c r="C25" s="13">
        <v>0.21199999999999999</v>
      </c>
      <c r="D25" s="14" t="s">
        <v>9</v>
      </c>
      <c r="E25" s="14" t="s">
        <v>10</v>
      </c>
      <c r="F25" s="15" t="s">
        <v>11</v>
      </c>
    </row>
    <row r="26" spans="1:32" x14ac:dyDescent="0.35">
      <c r="B26" s="16"/>
      <c r="C26" s="13">
        <v>13</v>
      </c>
      <c r="D26" s="13">
        <f>TAN(ACOS(SQRT(2*(C25)^2))^(3))^(4)</f>
        <v>16.640728278298255</v>
      </c>
      <c r="E26" s="13">
        <f>4 *C26</f>
        <v>52</v>
      </c>
      <c r="F26" s="13">
        <f>D26 / E26</f>
        <v>0.32001400535188951</v>
      </c>
    </row>
    <row r="27" spans="1:32" x14ac:dyDescent="0.35">
      <c r="B27" s="16" t="s">
        <v>22</v>
      </c>
      <c r="C27" s="13">
        <v>0.21</v>
      </c>
      <c r="D27" s="14" t="s">
        <v>9</v>
      </c>
      <c r="E27" s="14" t="s">
        <v>10</v>
      </c>
      <c r="F27" s="15" t="s">
        <v>11</v>
      </c>
    </row>
    <row r="28" spans="1:32" x14ac:dyDescent="0.35">
      <c r="B28" s="16"/>
      <c r="C28" s="13">
        <v>666</v>
      </c>
      <c r="D28" s="13">
        <f>TAN(ACOS(SQRT(2*(C27)^2))^(3))^(4)</f>
        <v>14.434737509118069</v>
      </c>
      <c r="E28" s="13">
        <f>4 *C28</f>
        <v>2664</v>
      </c>
      <c r="F28" s="13">
        <f>D28 / E28</f>
        <v>5.4184450109302056E-3</v>
      </c>
    </row>
    <row r="29" spans="1:32" x14ac:dyDescent="0.35">
      <c r="A29" t="s">
        <v>37</v>
      </c>
      <c r="G29" s="1"/>
      <c r="I29" t="s">
        <v>47</v>
      </c>
    </row>
    <row r="30" spans="1:32" x14ac:dyDescent="0.35">
      <c r="A30" s="45" t="s">
        <v>23</v>
      </c>
      <c r="B30" s="46"/>
      <c r="C30" s="46"/>
      <c r="D30" s="46"/>
      <c r="E30" s="46"/>
      <c r="F30" s="46"/>
    </row>
    <row r="31" spans="1:32" ht="14.5" customHeight="1" x14ac:dyDescent="0.35">
      <c r="A31" s="43" t="s">
        <v>24</v>
      </c>
      <c r="B31" s="43"/>
      <c r="C31" s="43" t="s">
        <v>25</v>
      </c>
      <c r="D31" s="43" t="s">
        <v>26</v>
      </c>
      <c r="E31" s="43" t="s">
        <v>27</v>
      </c>
      <c r="F31" s="43"/>
      <c r="I31" s="43" t="s">
        <v>24</v>
      </c>
      <c r="J31" s="43"/>
      <c r="K31" s="43" t="s">
        <v>25</v>
      </c>
      <c r="L31" s="43" t="s">
        <v>26</v>
      </c>
      <c r="M31" s="43"/>
      <c r="N31" s="43" t="s">
        <v>38</v>
      </c>
      <c r="O31" s="43" t="s">
        <v>39</v>
      </c>
      <c r="P31" s="43" t="s">
        <v>40</v>
      </c>
      <c r="Q31" s="43"/>
      <c r="R31" s="44" t="s">
        <v>41</v>
      </c>
      <c r="S31" s="44"/>
      <c r="T31" s="44"/>
    </row>
    <row r="32" spans="1:32" x14ac:dyDescent="0.35">
      <c r="A32" s="43"/>
      <c r="B32" s="43"/>
      <c r="C32" s="43"/>
      <c r="D32" s="43"/>
      <c r="E32" s="43"/>
      <c r="F32" s="43"/>
      <c r="I32" s="43"/>
      <c r="J32" s="43"/>
      <c r="K32" s="43"/>
      <c r="L32" s="43"/>
      <c r="M32" s="43"/>
      <c r="N32" s="43"/>
      <c r="O32" s="43"/>
      <c r="P32" s="43"/>
      <c r="Q32" s="43"/>
      <c r="R32" s="44"/>
      <c r="S32" s="44"/>
      <c r="T32" s="44"/>
    </row>
    <row r="33" spans="1:20" x14ac:dyDescent="0.35">
      <c r="A33" s="43" t="s">
        <v>28</v>
      </c>
      <c r="B33" s="43"/>
      <c r="C33" s="2">
        <v>100</v>
      </c>
      <c r="D33" s="2">
        <v>65</v>
      </c>
      <c r="E33" s="47">
        <f t="shared" ref="E33:E46" si="10">IF(C33 = 100, IF(D33 &lt; C33,130 + 20, 150 + (D33 - 100) * 0.35), IF(C33 = 275, IF(D33 &lt; C33,130 + 80,210 + (D33 - 275) * 0.24), "ОШИБКА"))</f>
        <v>150</v>
      </c>
      <c r="F33" s="47"/>
      <c r="I33" s="43" t="s">
        <v>28</v>
      </c>
      <c r="J33" s="43"/>
      <c r="K33" s="2">
        <v>100</v>
      </c>
      <c r="L33" s="43">
        <v>65</v>
      </c>
      <c r="M33" s="43"/>
      <c r="N33" s="43">
        <f>MAX(L33:M41)</f>
        <v>305</v>
      </c>
      <c r="O33" s="43">
        <f>MIN(L33:M41)</f>
        <v>65</v>
      </c>
      <c r="P33" s="43">
        <f>COUNTIF( L33:M41, "&lt;"&amp;K33:K41)</f>
        <v>3</v>
      </c>
      <c r="Q33" s="43"/>
      <c r="R33" s="3">
        <f t="shared" ref="R33:R41" si="11">IF( L33 * 2 &lt;= K33, 1, 0)</f>
        <v>0</v>
      </c>
      <c r="S33" s="43">
        <f>COUNTIF(R33:R41,"= 1")</f>
        <v>1</v>
      </c>
      <c r="T33" s="43"/>
    </row>
    <row r="34" spans="1:20" x14ac:dyDescent="0.35">
      <c r="A34" s="43" t="s">
        <v>29</v>
      </c>
      <c r="B34" s="43"/>
      <c r="C34" s="2">
        <v>100</v>
      </c>
      <c r="D34" s="2">
        <v>110</v>
      </c>
      <c r="E34" s="47">
        <f t="shared" si="10"/>
        <v>153.5</v>
      </c>
      <c r="F34" s="47"/>
      <c r="I34" s="43" t="s">
        <v>29</v>
      </c>
      <c r="J34" s="43"/>
      <c r="K34" s="2">
        <v>100</v>
      </c>
      <c r="L34" s="43">
        <v>110</v>
      </c>
      <c r="M34" s="43"/>
      <c r="N34" s="43"/>
      <c r="O34" s="43"/>
      <c r="P34" s="43"/>
      <c r="Q34" s="43"/>
      <c r="R34" s="3">
        <f t="shared" si="11"/>
        <v>0</v>
      </c>
      <c r="S34" s="43"/>
      <c r="T34" s="43"/>
    </row>
    <row r="35" spans="1:20" x14ac:dyDescent="0.35">
      <c r="A35" s="43" t="s">
        <v>30</v>
      </c>
      <c r="B35" s="43"/>
      <c r="C35" s="2">
        <v>275</v>
      </c>
      <c r="D35" s="2">
        <v>130</v>
      </c>
      <c r="E35" s="47">
        <f t="shared" si="10"/>
        <v>210</v>
      </c>
      <c r="F35" s="47"/>
      <c r="I35" s="43" t="s">
        <v>30</v>
      </c>
      <c r="J35" s="43"/>
      <c r="K35" s="2">
        <v>275</v>
      </c>
      <c r="L35" s="43">
        <v>130</v>
      </c>
      <c r="M35" s="43"/>
      <c r="N35" s="43"/>
      <c r="O35" s="43"/>
      <c r="P35" s="43"/>
      <c r="Q35" s="43"/>
      <c r="R35" s="3">
        <f t="shared" si="11"/>
        <v>1</v>
      </c>
      <c r="S35" s="43"/>
      <c r="T35" s="43"/>
    </row>
    <row r="36" spans="1:20" x14ac:dyDescent="0.35">
      <c r="A36" s="43" t="s">
        <v>31</v>
      </c>
      <c r="B36" s="43"/>
      <c r="C36" s="2">
        <v>100</v>
      </c>
      <c r="D36" s="2">
        <v>90</v>
      </c>
      <c r="E36" s="47">
        <f t="shared" si="10"/>
        <v>150</v>
      </c>
      <c r="F36" s="47"/>
      <c r="I36" s="43" t="s">
        <v>31</v>
      </c>
      <c r="J36" s="43"/>
      <c r="K36" s="2">
        <v>100</v>
      </c>
      <c r="L36" s="43">
        <v>90</v>
      </c>
      <c r="M36" s="43"/>
      <c r="N36" s="43"/>
      <c r="O36" s="43"/>
      <c r="P36" s="43"/>
      <c r="Q36" s="43"/>
      <c r="R36" s="3">
        <f t="shared" si="11"/>
        <v>0</v>
      </c>
      <c r="S36" s="43"/>
      <c r="T36" s="43"/>
    </row>
    <row r="37" spans="1:20" x14ac:dyDescent="0.35">
      <c r="A37" s="43" t="s">
        <v>32</v>
      </c>
      <c r="B37" s="43"/>
      <c r="C37" s="2">
        <v>275</v>
      </c>
      <c r="D37" s="2">
        <v>305</v>
      </c>
      <c r="E37" s="47">
        <f t="shared" si="10"/>
        <v>217.2</v>
      </c>
      <c r="F37" s="47"/>
      <c r="I37" s="43" t="s">
        <v>32</v>
      </c>
      <c r="J37" s="43"/>
      <c r="K37" s="2">
        <v>275</v>
      </c>
      <c r="L37" s="43">
        <v>305</v>
      </c>
      <c r="M37" s="43"/>
      <c r="N37" s="43"/>
      <c r="O37" s="43"/>
      <c r="P37" s="43"/>
      <c r="Q37" s="43"/>
      <c r="R37" s="3">
        <f t="shared" si="11"/>
        <v>0</v>
      </c>
      <c r="S37" s="43"/>
      <c r="T37" s="43"/>
    </row>
    <row r="38" spans="1:20" x14ac:dyDescent="0.35">
      <c r="A38" s="43" t="s">
        <v>33</v>
      </c>
      <c r="B38" s="43"/>
      <c r="C38" s="2">
        <v>100</v>
      </c>
      <c r="D38" s="2">
        <v>76</v>
      </c>
      <c r="E38" s="47">
        <f t="shared" si="10"/>
        <v>150</v>
      </c>
      <c r="F38" s="47"/>
      <c r="I38" s="43" t="s">
        <v>33</v>
      </c>
      <c r="J38" s="43"/>
      <c r="K38" s="2">
        <v>100</v>
      </c>
      <c r="L38" s="43">
        <v>76</v>
      </c>
      <c r="M38" s="43"/>
      <c r="N38" s="43"/>
      <c r="O38" s="43"/>
      <c r="P38" s="43"/>
      <c r="Q38" s="43"/>
      <c r="R38" s="3">
        <f t="shared" si="11"/>
        <v>0</v>
      </c>
      <c r="S38" s="43"/>
      <c r="T38" s="43"/>
    </row>
    <row r="39" spans="1:20" x14ac:dyDescent="0.35">
      <c r="A39" s="43" t="s">
        <v>34</v>
      </c>
      <c r="B39" s="43"/>
      <c r="C39" s="2">
        <v>100</v>
      </c>
      <c r="D39" s="2">
        <v>124</v>
      </c>
      <c r="E39" s="47">
        <f t="shared" si="10"/>
        <v>158.4</v>
      </c>
      <c r="F39" s="47"/>
      <c r="I39" s="43" t="s">
        <v>34</v>
      </c>
      <c r="J39" s="43"/>
      <c r="K39" s="2">
        <v>100</v>
      </c>
      <c r="L39" s="43">
        <v>124</v>
      </c>
      <c r="M39" s="43"/>
      <c r="N39" s="43"/>
      <c r="O39" s="43"/>
      <c r="P39" s="43"/>
      <c r="Q39" s="43"/>
      <c r="R39" s="3">
        <f t="shared" si="11"/>
        <v>0</v>
      </c>
      <c r="S39" s="43"/>
      <c r="T39" s="43"/>
    </row>
    <row r="40" spans="1:20" x14ac:dyDescent="0.35">
      <c r="A40" s="43" t="s">
        <v>35</v>
      </c>
      <c r="B40" s="43"/>
      <c r="C40" s="2">
        <v>150</v>
      </c>
      <c r="D40" s="2">
        <v>134</v>
      </c>
      <c r="E40" s="47" t="str">
        <f t="shared" si="10"/>
        <v>ОШИБКА</v>
      </c>
      <c r="F40" s="47"/>
      <c r="I40" s="43" t="s">
        <v>35</v>
      </c>
      <c r="J40" s="43"/>
      <c r="K40" s="2">
        <v>150</v>
      </c>
      <c r="L40" s="43">
        <v>134</v>
      </c>
      <c r="M40" s="43"/>
      <c r="N40" s="43"/>
      <c r="O40" s="43"/>
      <c r="P40" s="43"/>
      <c r="Q40" s="43"/>
      <c r="R40" s="3">
        <f t="shared" si="11"/>
        <v>0</v>
      </c>
      <c r="S40" s="43"/>
      <c r="T40" s="43"/>
    </row>
    <row r="41" spans="1:20" x14ac:dyDescent="0.35">
      <c r="A41" s="43" t="s">
        <v>36</v>
      </c>
      <c r="B41" s="43"/>
      <c r="C41" s="2">
        <v>275</v>
      </c>
      <c r="D41" s="2">
        <v>240</v>
      </c>
      <c r="E41" s="47">
        <f t="shared" si="10"/>
        <v>210</v>
      </c>
      <c r="F41" s="47"/>
      <c r="I41" s="43" t="s">
        <v>36</v>
      </c>
      <c r="J41" s="43"/>
      <c r="K41" s="2">
        <v>275</v>
      </c>
      <c r="L41" s="43">
        <v>240</v>
      </c>
      <c r="M41" s="43"/>
      <c r="N41" s="43"/>
      <c r="O41" s="43"/>
      <c r="P41" s="43"/>
      <c r="Q41" s="43"/>
      <c r="R41" s="3">
        <f t="shared" si="11"/>
        <v>0</v>
      </c>
      <c r="S41" s="43"/>
      <c r="T41" s="43"/>
    </row>
    <row r="42" spans="1:20" x14ac:dyDescent="0.35">
      <c r="A42" s="43" t="s">
        <v>42</v>
      </c>
      <c r="B42" s="43"/>
      <c r="C42" s="2">
        <v>100</v>
      </c>
      <c r="D42" s="2">
        <v>666</v>
      </c>
      <c r="E42" s="43">
        <f t="shared" si="10"/>
        <v>348.1</v>
      </c>
      <c r="F42" s="43"/>
    </row>
    <row r="43" spans="1:20" x14ac:dyDescent="0.35">
      <c r="A43" s="43" t="s">
        <v>43</v>
      </c>
      <c r="B43" s="43"/>
      <c r="C43" s="2">
        <v>275</v>
      </c>
      <c r="D43" s="2">
        <v>123</v>
      </c>
      <c r="E43" s="43">
        <f t="shared" si="10"/>
        <v>210</v>
      </c>
      <c r="F43" s="43"/>
    </row>
    <row r="44" spans="1:20" x14ac:dyDescent="0.35">
      <c r="A44" s="43" t="s">
        <v>44</v>
      </c>
      <c r="B44" s="43"/>
      <c r="C44" s="2">
        <v>275</v>
      </c>
      <c r="D44" s="2">
        <v>275</v>
      </c>
      <c r="E44" s="43">
        <f t="shared" si="10"/>
        <v>210</v>
      </c>
      <c r="F44" s="43"/>
    </row>
    <row r="45" spans="1:20" x14ac:dyDescent="0.35">
      <c r="A45" s="43" t="s">
        <v>45</v>
      </c>
      <c r="B45" s="43"/>
      <c r="C45" s="2">
        <v>150</v>
      </c>
      <c r="D45" s="2">
        <v>1000000</v>
      </c>
      <c r="E45" s="43" t="str">
        <f t="shared" si="10"/>
        <v>ОШИБКА</v>
      </c>
      <c r="F45" s="43"/>
    </row>
    <row r="46" spans="1:20" x14ac:dyDescent="0.35">
      <c r="A46" s="43" t="s">
        <v>46</v>
      </c>
      <c r="B46" s="43"/>
      <c r="C46" s="2">
        <v>100</v>
      </c>
      <c r="D46" s="2">
        <v>101</v>
      </c>
      <c r="E46" s="43">
        <f t="shared" si="10"/>
        <v>150.35</v>
      </c>
      <c r="F46" s="43"/>
    </row>
    <row r="48" spans="1:20" ht="15" thickBot="1" x14ac:dyDescent="0.4">
      <c r="A48" t="s">
        <v>54</v>
      </c>
      <c r="H48" t="s">
        <v>55</v>
      </c>
    </row>
    <row r="49" spans="1:18" ht="15.5" thickTop="1" thickBot="1" x14ac:dyDescent="0.4">
      <c r="A49" s="17" t="s">
        <v>49</v>
      </c>
      <c r="B49" s="17" t="s">
        <v>50</v>
      </c>
      <c r="C49" s="17" t="s">
        <v>51</v>
      </c>
      <c r="D49" s="17" t="s">
        <v>52</v>
      </c>
      <c r="E49" s="23"/>
      <c r="F49" s="23"/>
      <c r="H49" s="17" t="s">
        <v>49</v>
      </c>
      <c r="I49" s="17" t="s">
        <v>50</v>
      </c>
      <c r="J49" s="17" t="s">
        <v>51</v>
      </c>
      <c r="K49" s="17" t="s">
        <v>52</v>
      </c>
      <c r="L49" s="23"/>
      <c r="M49" s="23"/>
    </row>
    <row r="50" spans="1:18" ht="15.5" thickTop="1" thickBot="1" x14ac:dyDescent="0.4">
      <c r="A50" s="18">
        <v>8.1111111111111107</v>
      </c>
      <c r="B50" s="18">
        <v>0</v>
      </c>
      <c r="C50" s="18">
        <v>1.1111111111111112</v>
      </c>
      <c r="D50" s="20">
        <f>A50 + 5 * C50</f>
        <v>13.666666666666666</v>
      </c>
      <c r="E50" s="23"/>
      <c r="F50" s="23"/>
      <c r="H50" s="18">
        <v>12.285714285714285</v>
      </c>
      <c r="I50" s="18">
        <v>0</v>
      </c>
      <c r="J50" s="18">
        <v>7.5714285714285712</v>
      </c>
      <c r="K50" s="20">
        <f>H50 + 4 * I50 - J50</f>
        <v>4.7142857142857135</v>
      </c>
      <c r="L50" s="23"/>
      <c r="M50" s="23"/>
    </row>
    <row r="51" spans="1:18" ht="15" thickTop="1" x14ac:dyDescent="0.35">
      <c r="A51" s="21">
        <v>1</v>
      </c>
      <c r="B51" s="21">
        <v>2</v>
      </c>
      <c r="C51" s="21">
        <v>8</v>
      </c>
      <c r="D51" s="21">
        <f>SUMPRODUCT($A$50:$C$50, A51:C51)</f>
        <v>17</v>
      </c>
      <c r="E51" s="21" t="s">
        <v>53</v>
      </c>
      <c r="F51" s="21">
        <v>17</v>
      </c>
      <c r="H51" s="21">
        <v>2</v>
      </c>
      <c r="I51" s="21">
        <v>4</v>
      </c>
      <c r="J51" s="21">
        <v>5</v>
      </c>
      <c r="K51" s="21">
        <f>SUMPRODUCT(H50:J50, H51:J51)</f>
        <v>62.428571428571423</v>
      </c>
      <c r="L51" s="21" t="s">
        <v>56</v>
      </c>
      <c r="M51" s="21">
        <v>43</v>
      </c>
    </row>
    <row r="52" spans="1:18" x14ac:dyDescent="0.35">
      <c r="A52" s="21">
        <v>3</v>
      </c>
      <c r="B52" s="21">
        <v>4</v>
      </c>
      <c r="C52" s="21">
        <v>-3</v>
      </c>
      <c r="D52" s="21">
        <f>SUMPRODUCT($A$50:$C$50, A52:C52)</f>
        <v>21</v>
      </c>
      <c r="E52" s="21" t="s">
        <v>53</v>
      </c>
      <c r="F52" s="21">
        <v>21</v>
      </c>
      <c r="H52" s="21">
        <v>-4</v>
      </c>
      <c r="I52" s="21">
        <v>-1</v>
      </c>
      <c r="J52" s="21">
        <v>9</v>
      </c>
      <c r="K52" s="21">
        <f>SUMPRODUCT(H50:J50, H52:J52)</f>
        <v>19</v>
      </c>
      <c r="L52" s="21" t="s">
        <v>56</v>
      </c>
      <c r="M52" s="21">
        <v>19</v>
      </c>
    </row>
    <row r="53" spans="1:18" x14ac:dyDescent="0.35">
      <c r="A53" s="21">
        <v>6</v>
      </c>
      <c r="B53" s="21">
        <v>3</v>
      </c>
      <c r="C53" s="21">
        <v>6</v>
      </c>
      <c r="D53" s="21">
        <f>SUMPRODUCT($A$50:$C$50, A53:C53)</f>
        <v>55.333333333333329</v>
      </c>
      <c r="E53" s="21" t="s">
        <v>53</v>
      </c>
      <c r="F53" s="21">
        <v>67</v>
      </c>
      <c r="H53" s="21">
        <v>2</v>
      </c>
      <c r="I53" s="21">
        <v>3</v>
      </c>
      <c r="J53" s="21">
        <v>-1</v>
      </c>
      <c r="K53" s="21">
        <f>SUMPRODUCT(H50:J50, H53:J53)</f>
        <v>17</v>
      </c>
      <c r="L53" s="21" t="s">
        <v>56</v>
      </c>
      <c r="M53" s="21">
        <v>17</v>
      </c>
    </row>
    <row r="55" spans="1:18" x14ac:dyDescent="0.35">
      <c r="A55" t="s">
        <v>57</v>
      </c>
    </row>
    <row r="56" spans="1:18" ht="15" thickBot="1" x14ac:dyDescent="0.4"/>
    <row r="57" spans="1:18" ht="15.5" thickTop="1" thickBot="1" x14ac:dyDescent="0.4">
      <c r="A57" s="48" t="s">
        <v>58</v>
      </c>
      <c r="B57" s="48"/>
      <c r="C57" s="48"/>
      <c r="D57" s="48"/>
      <c r="E57" s="48"/>
      <c r="F57" s="48" t="s">
        <v>59</v>
      </c>
      <c r="G57" s="48"/>
      <c r="H57" s="48"/>
      <c r="I57" s="48"/>
      <c r="J57" s="58" t="s">
        <v>71</v>
      </c>
      <c r="K57" s="59"/>
      <c r="L57" s="59"/>
      <c r="M57" s="59"/>
      <c r="N57" s="59"/>
      <c r="O57" s="59"/>
      <c r="P57" s="41" t="s">
        <v>102</v>
      </c>
      <c r="Q57" s="41"/>
      <c r="R57" s="41"/>
    </row>
    <row r="58" spans="1:18" ht="15.5" thickTop="1" thickBot="1" x14ac:dyDescent="0.4">
      <c r="A58" s="48"/>
      <c r="B58" s="48"/>
      <c r="C58" s="48"/>
      <c r="D58" s="48"/>
      <c r="E58" s="48"/>
      <c r="F58" s="48"/>
      <c r="G58" s="48"/>
      <c r="H58" s="48"/>
      <c r="I58" s="48"/>
      <c r="J58" s="58"/>
      <c r="K58" s="59"/>
      <c r="L58" s="59"/>
      <c r="M58" s="59"/>
      <c r="N58" s="59"/>
      <c r="O58" s="59"/>
      <c r="P58" s="41"/>
      <c r="Q58" s="41"/>
      <c r="R58" s="41"/>
    </row>
    <row r="59" spans="1:18" ht="15.5" thickTop="1" thickBot="1" x14ac:dyDescent="0.4">
      <c r="A59" s="48"/>
      <c r="B59" s="48"/>
      <c r="C59" s="48"/>
      <c r="D59" s="48"/>
      <c r="E59" s="48"/>
      <c r="F59" s="49" t="s">
        <v>60</v>
      </c>
      <c r="G59" s="49"/>
      <c r="H59" s="49" t="s">
        <v>61</v>
      </c>
      <c r="I59" s="49"/>
      <c r="J59" s="49" t="s">
        <v>60</v>
      </c>
      <c r="K59" s="49"/>
      <c r="L59" s="49" t="s">
        <v>61</v>
      </c>
      <c r="M59" s="49"/>
      <c r="N59" s="56"/>
      <c r="O59" s="57"/>
      <c r="P59" s="42"/>
      <c r="Q59" s="42"/>
      <c r="R59" s="42"/>
    </row>
    <row r="60" spans="1:18" ht="15.5" thickTop="1" thickBot="1" x14ac:dyDescent="0.4">
      <c r="A60" s="50" t="s">
        <v>100</v>
      </c>
      <c r="B60" s="51"/>
      <c r="C60" s="51"/>
      <c r="D60" s="51"/>
      <c r="E60" s="52"/>
      <c r="F60" s="53">
        <v>11174</v>
      </c>
      <c r="G60" s="54"/>
      <c r="H60" s="53">
        <v>14115</v>
      </c>
      <c r="I60" s="54"/>
      <c r="J60" s="26" t="s">
        <v>72</v>
      </c>
      <c r="K60" s="27">
        <f t="shared" ref="K60:K68" si="12" xml:space="preserve"> F60 / $K$71</f>
        <v>0.15395213623400064</v>
      </c>
      <c r="L60" s="26" t="s">
        <v>81</v>
      </c>
      <c r="M60" s="27">
        <f t="shared" ref="M60:M68" si="13">H60 / $L$71</f>
        <v>0.21980503301357918</v>
      </c>
      <c r="N60" s="27" t="s">
        <v>90</v>
      </c>
      <c r="O60" s="27">
        <f t="shared" ref="O60:O65" si="14">(F60 + H60) / ($K$71 + $L$71)</f>
        <v>0.18486516517175083</v>
      </c>
      <c r="P60" s="40">
        <f>((H60 - F60) / F60) * 100%</f>
        <v>0.26320028637909432</v>
      </c>
      <c r="Q60" s="40"/>
      <c r="R60" s="40"/>
    </row>
    <row r="61" spans="1:18" ht="14.5" customHeight="1" thickTop="1" thickBot="1" x14ac:dyDescent="0.4">
      <c r="A61" s="50" t="s">
        <v>62</v>
      </c>
      <c r="B61" s="51"/>
      <c r="C61" s="51"/>
      <c r="D61" s="51"/>
      <c r="E61" s="52"/>
      <c r="F61" s="53">
        <v>7741</v>
      </c>
      <c r="G61" s="54"/>
      <c r="H61" s="53">
        <v>6116</v>
      </c>
      <c r="I61" s="54"/>
      <c r="J61" s="26" t="s">
        <v>73</v>
      </c>
      <c r="K61" s="27">
        <f t="shared" si="12"/>
        <v>0.10665325636185778</v>
      </c>
      <c r="L61" s="26" t="s">
        <v>82</v>
      </c>
      <c r="M61" s="27">
        <f t="shared" si="13"/>
        <v>9.5241061417715212E-2</v>
      </c>
      <c r="N61" s="27" t="s">
        <v>91</v>
      </c>
      <c r="O61" s="27">
        <f t="shared" si="14"/>
        <v>0.10129608105440908</v>
      </c>
      <c r="P61" s="40">
        <f t="shared" ref="P61:P68" si="15">((H61 - F61) / F61) * 100%</f>
        <v>-0.20992119881152305</v>
      </c>
      <c r="Q61" s="40"/>
      <c r="R61" s="40"/>
    </row>
    <row r="62" spans="1:18" ht="14.5" customHeight="1" thickTop="1" thickBot="1" x14ac:dyDescent="0.4">
      <c r="A62" s="50" t="s">
        <v>63</v>
      </c>
      <c r="B62" s="51"/>
      <c r="C62" s="51"/>
      <c r="D62" s="51"/>
      <c r="E62" s="52"/>
      <c r="F62" s="53">
        <v>532</v>
      </c>
      <c r="G62" s="54"/>
      <c r="H62" s="53">
        <v>1935</v>
      </c>
      <c r="I62" s="54"/>
      <c r="J62" s="26" t="s">
        <v>74</v>
      </c>
      <c r="K62" s="27">
        <f t="shared" si="12"/>
        <v>7.3297419434838317E-3</v>
      </c>
      <c r="L62" s="26" t="s">
        <v>89</v>
      </c>
      <c r="M62" s="27">
        <f t="shared" si="13"/>
        <v>3.0132677214401396E-2</v>
      </c>
      <c r="N62" s="27" t="s">
        <v>92</v>
      </c>
      <c r="O62" s="27">
        <f t="shared" si="14"/>
        <v>1.8034021213915511E-2</v>
      </c>
      <c r="P62" s="40">
        <f t="shared" si="15"/>
        <v>2.6372180451127818</v>
      </c>
      <c r="Q62" s="40"/>
      <c r="R62" s="40"/>
    </row>
    <row r="63" spans="1:18" ht="14.5" customHeight="1" thickTop="1" thickBot="1" x14ac:dyDescent="0.4">
      <c r="A63" s="50" t="s">
        <v>64</v>
      </c>
      <c r="B63" s="51"/>
      <c r="C63" s="51"/>
      <c r="D63" s="51"/>
      <c r="E63" s="52"/>
      <c r="F63" s="53">
        <v>2717</v>
      </c>
      <c r="G63" s="54"/>
      <c r="H63" s="53">
        <v>5855</v>
      </c>
      <c r="I63" s="54"/>
      <c r="J63" s="26" t="s">
        <v>75</v>
      </c>
      <c r="K63" s="27">
        <f t="shared" si="12"/>
        <v>3.7434039211363852E-2</v>
      </c>
      <c r="L63" s="26" t="s">
        <v>88</v>
      </c>
      <c r="M63" s="27">
        <f t="shared" si="13"/>
        <v>9.117665379344711E-2</v>
      </c>
      <c r="N63" s="27" t="s">
        <v>93</v>
      </c>
      <c r="O63" s="27">
        <f t="shared" si="14"/>
        <v>6.2662192884346879E-2</v>
      </c>
      <c r="P63" s="40">
        <f t="shared" si="15"/>
        <v>1.1549503128450498</v>
      </c>
      <c r="Q63" s="40"/>
      <c r="R63" s="40"/>
    </row>
    <row r="64" spans="1:18" ht="14.5" customHeight="1" thickTop="1" thickBot="1" x14ac:dyDescent="0.4">
      <c r="A64" s="50" t="s">
        <v>65</v>
      </c>
      <c r="B64" s="51"/>
      <c r="C64" s="51"/>
      <c r="D64" s="51"/>
      <c r="E64" s="52"/>
      <c r="F64" s="53">
        <v>184</v>
      </c>
      <c r="G64" s="54"/>
      <c r="H64" s="53">
        <v>209</v>
      </c>
      <c r="I64" s="54"/>
      <c r="J64" s="26" t="s">
        <v>76</v>
      </c>
      <c r="K64" s="27">
        <f t="shared" si="12"/>
        <v>2.5350987172951599E-3</v>
      </c>
      <c r="L64" s="26" t="s">
        <v>87</v>
      </c>
      <c r="M64" s="27">
        <f t="shared" si="13"/>
        <v>3.254640588015448E-3</v>
      </c>
      <c r="N64" s="27" t="s">
        <v>94</v>
      </c>
      <c r="O64" s="27">
        <f t="shared" si="14"/>
        <v>2.8728700190793657E-3</v>
      </c>
      <c r="P64" s="40">
        <f t="shared" si="15"/>
        <v>0.1358695652173913</v>
      </c>
      <c r="Q64" s="40"/>
      <c r="R64" s="40"/>
    </row>
    <row r="65" spans="1:18" ht="14.5" customHeight="1" thickTop="1" thickBot="1" x14ac:dyDescent="0.4">
      <c r="A65" s="50" t="s">
        <v>66</v>
      </c>
      <c r="B65" s="51"/>
      <c r="C65" s="51"/>
      <c r="D65" s="51"/>
      <c r="E65" s="52"/>
      <c r="F65" s="53">
        <v>47</v>
      </c>
      <c r="G65" s="54"/>
      <c r="H65" s="53">
        <v>40</v>
      </c>
      <c r="I65" s="54"/>
      <c r="J65" s="26" t="s">
        <v>77</v>
      </c>
      <c r="K65" s="27">
        <f t="shared" si="12"/>
        <v>6.475523897438724E-4</v>
      </c>
      <c r="L65" s="26" t="s">
        <v>86</v>
      </c>
      <c r="M65" s="27">
        <f t="shared" si="13"/>
        <v>6.2289772019434413E-4</v>
      </c>
      <c r="N65" s="27" t="s">
        <v>95</v>
      </c>
      <c r="O65" s="27">
        <f t="shared" si="14"/>
        <v>6.3597885918550848E-4</v>
      </c>
      <c r="P65" s="40">
        <f t="shared" si="15"/>
        <v>-0.14893617021276595</v>
      </c>
      <c r="Q65" s="40"/>
      <c r="R65" s="40"/>
    </row>
    <row r="66" spans="1:18" ht="14.5" customHeight="1" thickTop="1" thickBot="1" x14ac:dyDescent="0.4">
      <c r="A66" s="50" t="s">
        <v>99</v>
      </c>
      <c r="B66" s="51"/>
      <c r="C66" s="51"/>
      <c r="D66" s="51"/>
      <c r="E66" s="52"/>
      <c r="F66" s="53">
        <v>26366</v>
      </c>
      <c r="G66" s="54"/>
      <c r="H66" s="53">
        <v>20717</v>
      </c>
      <c r="I66" s="54"/>
      <c r="J66" s="28" t="s">
        <v>78</v>
      </c>
      <c r="K66" s="29">
        <f t="shared" si="12"/>
        <v>0.36326311293589231</v>
      </c>
      <c r="L66" s="28" t="s">
        <v>85</v>
      </c>
      <c r="M66" s="29">
        <f t="shared" si="13"/>
        <v>0.32261430173165567</v>
      </c>
      <c r="N66" s="29" t="s">
        <v>96</v>
      </c>
      <c r="O66" s="29">
        <v>0.18486516517175083</v>
      </c>
      <c r="P66" s="40">
        <f t="shared" si="15"/>
        <v>-0.21425320488507926</v>
      </c>
      <c r="Q66" s="40"/>
      <c r="R66" s="40"/>
    </row>
    <row r="67" spans="1:18" ht="14.5" customHeight="1" thickTop="1" thickBot="1" x14ac:dyDescent="0.4">
      <c r="A67" s="50" t="s">
        <v>67</v>
      </c>
      <c r="B67" s="51"/>
      <c r="C67" s="51"/>
      <c r="D67" s="51"/>
      <c r="E67" s="52"/>
      <c r="F67" s="53">
        <v>22756</v>
      </c>
      <c r="G67" s="54"/>
      <c r="H67" s="53">
        <v>14124</v>
      </c>
      <c r="I67" s="54"/>
      <c r="J67" s="26" t="s">
        <v>79</v>
      </c>
      <c r="K67" s="27">
        <f t="shared" si="12"/>
        <v>0.31352557831939487</v>
      </c>
      <c r="L67" s="26" t="s">
        <v>84</v>
      </c>
      <c r="M67" s="27">
        <f t="shared" si="13"/>
        <v>0.21994518500062291</v>
      </c>
      <c r="N67" s="27" t="s">
        <v>97</v>
      </c>
      <c r="O67" s="27">
        <f>(F67 + H67) / ($K$71 + $L$71)</f>
        <v>0.26959655548001782</v>
      </c>
      <c r="P67" s="40">
        <f t="shared" si="15"/>
        <v>-0.37932852873967304</v>
      </c>
      <c r="Q67" s="40"/>
      <c r="R67" s="40"/>
    </row>
    <row r="68" spans="1:18" ht="14.5" customHeight="1" thickTop="1" thickBot="1" x14ac:dyDescent="0.4">
      <c r="A68" s="50" t="s">
        <v>68</v>
      </c>
      <c r="B68" s="51"/>
      <c r="C68" s="51"/>
      <c r="D68" s="51"/>
      <c r="E68" s="52"/>
      <c r="F68" s="53">
        <v>1064</v>
      </c>
      <c r="G68" s="54"/>
      <c r="H68" s="53">
        <v>1105</v>
      </c>
      <c r="I68" s="54"/>
      <c r="J68" s="26" t="s">
        <v>80</v>
      </c>
      <c r="K68" s="27">
        <f t="shared" si="12"/>
        <v>1.4659483886967663E-2</v>
      </c>
      <c r="L68" s="26" t="s">
        <v>83</v>
      </c>
      <c r="M68" s="27">
        <f t="shared" si="13"/>
        <v>1.7207549520368754E-2</v>
      </c>
      <c r="N68" s="27" t="s">
        <v>98</v>
      </c>
      <c r="O68" s="27">
        <f>(F68 + H68) / ($K$71 + $L$71)</f>
        <v>1.5855610868659401E-2</v>
      </c>
      <c r="P68" s="40">
        <f t="shared" si="15"/>
        <v>3.8533834586466163E-2</v>
      </c>
      <c r="Q68" s="40"/>
      <c r="R68" s="40"/>
    </row>
    <row r="69" spans="1:18" ht="15" thickTop="1" x14ac:dyDescent="0.35"/>
    <row r="70" spans="1:18" x14ac:dyDescent="0.35">
      <c r="K70" s="24" t="s">
        <v>69</v>
      </c>
      <c r="L70" s="24" t="s">
        <v>70</v>
      </c>
    </row>
    <row r="71" spans="1:18" x14ac:dyDescent="0.35">
      <c r="K71" s="25">
        <f>SUM(F60:G68)</f>
        <v>72581</v>
      </c>
      <c r="L71" s="25">
        <f xml:space="preserve"> SUM(H60:I68)</f>
        <v>64216</v>
      </c>
    </row>
  </sheetData>
  <mergeCells count="111">
    <mergeCell ref="S3:Y10"/>
    <mergeCell ref="N59:O59"/>
    <mergeCell ref="A66:E66"/>
    <mergeCell ref="H66:I66"/>
    <mergeCell ref="F66:G66"/>
    <mergeCell ref="J57:O58"/>
    <mergeCell ref="J59:K59"/>
    <mergeCell ref="L59:M59"/>
    <mergeCell ref="H64:I64"/>
    <mergeCell ref="H65:I65"/>
    <mergeCell ref="A61:E61"/>
    <mergeCell ref="A62:E62"/>
    <mergeCell ref="A63:E63"/>
    <mergeCell ref="A64:E64"/>
    <mergeCell ref="A65:E65"/>
    <mergeCell ref="A57:E59"/>
    <mergeCell ref="W12:AF12"/>
    <mergeCell ref="U14:U23"/>
    <mergeCell ref="H67:I67"/>
    <mergeCell ref="H68:I68"/>
    <mergeCell ref="A67:E67"/>
    <mergeCell ref="A68:E68"/>
    <mergeCell ref="F60:G60"/>
    <mergeCell ref="H60:I60"/>
    <mergeCell ref="F61:G61"/>
    <mergeCell ref="F62:G62"/>
    <mergeCell ref="F63:G63"/>
    <mergeCell ref="F64:G64"/>
    <mergeCell ref="F65:G65"/>
    <mergeCell ref="F67:G67"/>
    <mergeCell ref="F68:G68"/>
    <mergeCell ref="H61:I61"/>
    <mergeCell ref="H62:I62"/>
    <mergeCell ref="H63:I63"/>
    <mergeCell ref="F57:I58"/>
    <mergeCell ref="F59:G59"/>
    <mergeCell ref="H59:I59"/>
    <mergeCell ref="A60:E60"/>
    <mergeCell ref="A31:B32"/>
    <mergeCell ref="C31:C32"/>
    <mergeCell ref="D31:D32"/>
    <mergeCell ref="E31:F32"/>
    <mergeCell ref="A41:B41"/>
    <mergeCell ref="A42:B42"/>
    <mergeCell ref="E41:F41"/>
    <mergeCell ref="E40:F40"/>
    <mergeCell ref="E39:F39"/>
    <mergeCell ref="E38:F38"/>
    <mergeCell ref="E37:F37"/>
    <mergeCell ref="I41:J41"/>
    <mergeCell ref="I31:J32"/>
    <mergeCell ref="K31:K32"/>
    <mergeCell ref="I33:J33"/>
    <mergeCell ref="I34:J34"/>
    <mergeCell ref="I35:J35"/>
    <mergeCell ref="A30:F30"/>
    <mergeCell ref="A43:B43"/>
    <mergeCell ref="E33:F33"/>
    <mergeCell ref="E34:F34"/>
    <mergeCell ref="E35:F35"/>
    <mergeCell ref="E43:F43"/>
    <mergeCell ref="E42:F42"/>
    <mergeCell ref="A33:B33"/>
    <mergeCell ref="A34:B34"/>
    <mergeCell ref="A35:B35"/>
    <mergeCell ref="A36:B36"/>
    <mergeCell ref="A37:B37"/>
    <mergeCell ref="A38:B38"/>
    <mergeCell ref="E36:F36"/>
    <mergeCell ref="A39:B39"/>
    <mergeCell ref="A40:B40"/>
    <mergeCell ref="R31:T32"/>
    <mergeCell ref="S33:T41"/>
    <mergeCell ref="O31:O32"/>
    <mergeCell ref="P31:Q32"/>
    <mergeCell ref="N31:N32"/>
    <mergeCell ref="L37:M37"/>
    <mergeCell ref="L38:M38"/>
    <mergeCell ref="L39:M39"/>
    <mergeCell ref="L40:M40"/>
    <mergeCell ref="L41:M41"/>
    <mergeCell ref="L31:M32"/>
    <mergeCell ref="L33:M33"/>
    <mergeCell ref="L34:M34"/>
    <mergeCell ref="L35:M35"/>
    <mergeCell ref="L36:M36"/>
    <mergeCell ref="A44:B44"/>
    <mergeCell ref="A45:B45"/>
    <mergeCell ref="A46:B46"/>
    <mergeCell ref="E44:F44"/>
    <mergeCell ref="E45:F45"/>
    <mergeCell ref="E46:F46"/>
    <mergeCell ref="P33:Q41"/>
    <mergeCell ref="N33:N41"/>
    <mergeCell ref="O33:O41"/>
    <mergeCell ref="I36:J36"/>
    <mergeCell ref="I37:J37"/>
    <mergeCell ref="I38:J38"/>
    <mergeCell ref="I39:J39"/>
    <mergeCell ref="I40:J40"/>
    <mergeCell ref="P68:R68"/>
    <mergeCell ref="P63:R63"/>
    <mergeCell ref="P64:R64"/>
    <mergeCell ref="P65:R65"/>
    <mergeCell ref="P66:R66"/>
    <mergeCell ref="P67:R67"/>
    <mergeCell ref="P57:R58"/>
    <mergeCell ref="P59:R59"/>
    <mergeCell ref="P60:R60"/>
    <mergeCell ref="P61:R61"/>
    <mergeCell ref="P62:R6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5" zoomScaleNormal="85" workbookViewId="0">
      <selection activeCell="A31" sqref="A31:L42"/>
    </sheetView>
  </sheetViews>
  <sheetFormatPr defaultRowHeight="14.5" x14ac:dyDescent="0.35"/>
  <cols>
    <col min="21" max="22" width="11.81640625" bestFit="1" customWidth="1"/>
  </cols>
  <sheetData>
    <row r="1" spans="1:16" x14ac:dyDescent="0.35">
      <c r="A1" t="s">
        <v>0</v>
      </c>
      <c r="B1" s="31">
        <v>7</v>
      </c>
      <c r="C1" s="31">
        <v>8</v>
      </c>
      <c r="D1" s="31">
        <v>9</v>
      </c>
      <c r="E1" s="31">
        <v>10</v>
      </c>
      <c r="F1" s="31">
        <v>11</v>
      </c>
      <c r="G1" s="31">
        <v>12</v>
      </c>
      <c r="H1" s="31">
        <v>13</v>
      </c>
      <c r="I1" s="31">
        <v>14</v>
      </c>
      <c r="J1" s="31">
        <v>15</v>
      </c>
      <c r="K1" s="31">
        <v>16</v>
      </c>
      <c r="L1" s="31">
        <v>17</v>
      </c>
      <c r="M1" s="31">
        <v>18</v>
      </c>
      <c r="N1" s="31"/>
      <c r="O1" s="31"/>
      <c r="P1" s="31"/>
    </row>
    <row r="2" spans="1:16" x14ac:dyDescent="0.35">
      <c r="A2" t="s">
        <v>1</v>
      </c>
      <c r="B2" s="32">
        <v>0.15</v>
      </c>
      <c r="C2" s="32">
        <v>0.16</v>
      </c>
      <c r="D2" s="32">
        <v>0.16999999999999998</v>
      </c>
      <c r="E2" s="32">
        <v>0.18</v>
      </c>
      <c r="F2" s="32">
        <v>0.19</v>
      </c>
      <c r="G2" s="32">
        <v>0.2</v>
      </c>
      <c r="H2" s="32">
        <v>0.21</v>
      </c>
      <c r="I2" s="32">
        <v>0.22</v>
      </c>
      <c r="J2" s="32">
        <v>0.22999999999999998</v>
      </c>
      <c r="K2" s="32">
        <v>0.24</v>
      </c>
      <c r="L2" s="32">
        <v>0.25</v>
      </c>
      <c r="M2" s="32">
        <v>0.26</v>
      </c>
      <c r="N2" s="32">
        <v>0.27</v>
      </c>
      <c r="O2" s="32">
        <v>0.28000000000000003</v>
      </c>
      <c r="P2" s="32">
        <v>0.29000000000000004</v>
      </c>
    </row>
    <row r="3" spans="1:16" ht="14.5" customHeight="1" x14ac:dyDescent="0.35">
      <c r="A3" t="s">
        <v>2</v>
      </c>
      <c r="B3" s="35">
        <v>1.4</v>
      </c>
      <c r="C3" s="35">
        <v>2.9</v>
      </c>
      <c r="D3" s="35">
        <v>4.4000000000000004</v>
      </c>
      <c r="E3" s="35">
        <v>5.9</v>
      </c>
      <c r="F3" s="35">
        <v>7.4</v>
      </c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35">
      <c r="A4" t="s">
        <v>3</v>
      </c>
      <c r="B4" s="36">
        <v>2</v>
      </c>
      <c r="C4" s="36">
        <v>2.4</v>
      </c>
      <c r="D4" s="36">
        <v>2.88</v>
      </c>
      <c r="E4" s="36">
        <v>3.456</v>
      </c>
      <c r="F4" s="36">
        <v>4.1471999999999998</v>
      </c>
      <c r="G4" s="36">
        <v>4.9766399999999997</v>
      </c>
      <c r="H4" s="36">
        <v>5.9719679999999995</v>
      </c>
      <c r="I4" s="36">
        <v>7.1663615999999992</v>
      </c>
      <c r="J4" s="34"/>
      <c r="K4" s="34"/>
      <c r="L4" s="34"/>
      <c r="M4" s="34"/>
      <c r="N4" s="34"/>
      <c r="O4" s="34"/>
      <c r="P4" s="34"/>
    </row>
    <row r="5" spans="1:16" x14ac:dyDescent="0.35">
      <c r="A5" t="s">
        <v>4</v>
      </c>
      <c r="B5" s="33">
        <v>1.2E-2</v>
      </c>
      <c r="C5" s="33">
        <v>0.09</v>
      </c>
      <c r="D5" s="33">
        <v>0.67500000000000004</v>
      </c>
      <c r="E5" s="33">
        <v>5.0625</v>
      </c>
      <c r="F5" s="33">
        <v>37.96875</v>
      </c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35">
      <c r="A6" t="s">
        <v>5</v>
      </c>
      <c r="B6" s="37">
        <v>0.5</v>
      </c>
      <c r="C6" s="37">
        <v>1</v>
      </c>
      <c r="D6" s="37">
        <v>1.5</v>
      </c>
      <c r="E6" s="37">
        <v>2</v>
      </c>
      <c r="F6" s="37">
        <v>2.5</v>
      </c>
      <c r="G6" s="37">
        <v>3</v>
      </c>
      <c r="H6" s="37">
        <v>3.5</v>
      </c>
      <c r="I6" s="37">
        <v>4</v>
      </c>
      <c r="J6" s="34"/>
      <c r="K6" s="34"/>
      <c r="L6" s="34"/>
      <c r="M6" s="34"/>
      <c r="N6" s="34"/>
      <c r="O6" s="34"/>
      <c r="P6" s="34"/>
    </row>
    <row r="7" spans="1:16" x14ac:dyDescent="0.35">
      <c r="A7" t="s">
        <v>6</v>
      </c>
      <c r="B7" s="31" t="s">
        <v>7</v>
      </c>
      <c r="C7" s="31">
        <v>7</v>
      </c>
      <c r="D7" s="31" t="s">
        <v>9</v>
      </c>
      <c r="E7" s="31" t="s">
        <v>10</v>
      </c>
      <c r="F7" s="38" t="s">
        <v>11</v>
      </c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35">
      <c r="B8" s="31" t="s">
        <v>8</v>
      </c>
      <c r="C8" s="31">
        <v>10</v>
      </c>
      <c r="D8" s="31">
        <f>SQRT(C8^(4)+(SQRT(ABS(C7-2)))^(4))</f>
        <v>100.12492197250393</v>
      </c>
      <c r="E8" s="31">
        <f>SQRT(ABS(C8 - C7))</f>
        <v>1.7320508075688772</v>
      </c>
      <c r="F8" s="31">
        <f>D8 /E8</f>
        <v>57.80715065341542</v>
      </c>
      <c r="G8" s="31"/>
      <c r="H8" s="31"/>
      <c r="I8" s="31"/>
      <c r="J8" s="31"/>
      <c r="K8" s="31"/>
      <c r="L8" s="31"/>
      <c r="M8" s="31"/>
      <c r="N8" s="31"/>
      <c r="O8" s="31"/>
      <c r="P8" s="31"/>
    </row>
    <row r="10" spans="1:16" x14ac:dyDescent="0.35">
      <c r="A10" t="s">
        <v>12</v>
      </c>
    </row>
    <row r="11" spans="1:16" x14ac:dyDescent="0.35">
      <c r="B11" s="14" t="s">
        <v>108</v>
      </c>
      <c r="C11" s="69" t="s">
        <v>105</v>
      </c>
      <c r="D11" s="69" t="s">
        <v>104</v>
      </c>
      <c r="E11" s="69" t="s">
        <v>106</v>
      </c>
      <c r="F11" s="69" t="s">
        <v>107</v>
      </c>
    </row>
    <row r="12" spans="1:16" x14ac:dyDescent="0.35">
      <c r="B12" s="13">
        <f>E12/F12</f>
        <v>3.1970828220788468E-3</v>
      </c>
      <c r="C12" s="70">
        <v>0.5</v>
      </c>
      <c r="D12" s="70">
        <v>6</v>
      </c>
      <c r="E12" s="70">
        <f>TAN(ACOS(SQRT(2*(C12)^2))^(3))^(4)</f>
        <v>7.6729987729892327E-2</v>
      </c>
      <c r="F12" s="70">
        <f>4 *D12</f>
        <v>24</v>
      </c>
    </row>
    <row r="13" spans="1:16" x14ac:dyDescent="0.35">
      <c r="B13" s="13">
        <f>E13/F13</f>
        <v>3.4703660257223761E-4</v>
      </c>
      <c r="C13" s="70">
        <v>0.55000000000000004</v>
      </c>
      <c r="D13" s="70">
        <v>8</v>
      </c>
      <c r="E13" s="70">
        <f>TAN(ACOS(SQRT(2*(C13)^2))^(3))^(4)</f>
        <v>1.1105171282311603E-2</v>
      </c>
      <c r="F13" s="70">
        <f>4 *D13</f>
        <v>32</v>
      </c>
    </row>
    <row r="14" spans="1:16" x14ac:dyDescent="0.35">
      <c r="B14" s="13">
        <f>E14/F14</f>
        <v>0.68115800768886292</v>
      </c>
      <c r="C14" s="70">
        <v>0.221</v>
      </c>
      <c r="D14" s="70">
        <v>12</v>
      </c>
      <c r="E14" s="70">
        <f>TAN(ACOS(SQRT(2*(C14)^2))^(3))^(4)</f>
        <v>32.695584369065422</v>
      </c>
      <c r="F14" s="70">
        <f>4 *D14</f>
        <v>48</v>
      </c>
    </row>
    <row r="15" spans="1:16" x14ac:dyDescent="0.35">
      <c r="B15" s="13">
        <f>E15/F15</f>
        <v>1.1252472828859841E-4</v>
      </c>
      <c r="C15" s="70">
        <v>0.1</v>
      </c>
      <c r="D15" s="70">
        <v>6</v>
      </c>
      <c r="E15" s="70">
        <f>TAN(ACOS(SQRT(2*(C15)^2))^(3))^(4)</f>
        <v>2.7005934789263619E-3</v>
      </c>
      <c r="F15" s="70">
        <f>4 *D15</f>
        <v>24</v>
      </c>
    </row>
    <row r="16" spans="1:16" x14ac:dyDescent="0.35">
      <c r="B16" s="13">
        <f>E16/F16</f>
        <v>4.3264815029693628E-2</v>
      </c>
      <c r="C16" s="70">
        <v>0.4</v>
      </c>
      <c r="D16" s="70">
        <v>16</v>
      </c>
      <c r="E16" s="70">
        <f>TAN(ACOS(SQRT(2*(C16)^2))^(3))^(4)</f>
        <v>2.7689481619003922</v>
      </c>
      <c r="F16" s="70">
        <f>4 *D16</f>
        <v>64</v>
      </c>
    </row>
    <row r="17" spans="1:12" x14ac:dyDescent="0.35">
      <c r="B17" s="13">
        <f>E17/F17</f>
        <v>5.7686420039591506E-2</v>
      </c>
      <c r="C17" s="70">
        <v>0.4</v>
      </c>
      <c r="D17" s="70">
        <v>12</v>
      </c>
      <c r="E17" s="70">
        <f>TAN(ACOS(SQRT(2*(C17)^2))^(3))^(4)</f>
        <v>2.7689481619003922</v>
      </c>
      <c r="F17" s="70">
        <f>4 *D17</f>
        <v>48</v>
      </c>
    </row>
    <row r="18" spans="1:12" x14ac:dyDescent="0.35">
      <c r="B18" s="13">
        <f>E18/F18</f>
        <v>1.1757081521954664E-4</v>
      </c>
      <c r="C18" s="70">
        <v>0.6</v>
      </c>
      <c r="D18" s="70">
        <v>2</v>
      </c>
      <c r="E18" s="70">
        <f>TAN(ACOS(SQRT(2*(C18)^2))^(3))^(4)</f>
        <v>9.4056652175637313E-4</v>
      </c>
      <c r="F18" s="70">
        <f>4 *D18</f>
        <v>8</v>
      </c>
    </row>
    <row r="19" spans="1:12" x14ac:dyDescent="0.35">
      <c r="B19" s="13">
        <f>E19/F19</f>
        <v>2.6126847826565921E-5</v>
      </c>
      <c r="C19" s="70">
        <v>0.6</v>
      </c>
      <c r="D19" s="70">
        <v>9</v>
      </c>
      <c r="E19" s="70">
        <f>TAN(ACOS(SQRT(2*(C19)^2))^(3))^(4)</f>
        <v>9.4056652175637313E-4</v>
      </c>
      <c r="F19" s="70">
        <f>4 *D19</f>
        <v>36</v>
      </c>
    </row>
    <row r="20" spans="1:12" x14ac:dyDescent="0.35">
      <c r="B20" s="13">
        <f>E20/F20</f>
        <v>0.32001400535188951</v>
      </c>
      <c r="C20" s="70">
        <v>0.21199999999999999</v>
      </c>
      <c r="D20" s="70">
        <v>13</v>
      </c>
      <c r="E20" s="70">
        <f>TAN(ACOS(SQRT(2*(C20)^2))^(3))^(4)</f>
        <v>16.640728278298255</v>
      </c>
      <c r="F20" s="70">
        <f>4 *D20</f>
        <v>52</v>
      </c>
    </row>
    <row r="21" spans="1:12" x14ac:dyDescent="0.35">
      <c r="B21" s="13">
        <f>E21/F21</f>
        <v>5.4184450109302056E-3</v>
      </c>
      <c r="C21" s="70">
        <v>0.21</v>
      </c>
      <c r="D21" s="70">
        <v>666</v>
      </c>
      <c r="E21" s="70">
        <f>TAN(ACOS(SQRT(2*(C21)^2))^(3))^(4)</f>
        <v>14.434737509118069</v>
      </c>
      <c r="F21" s="70">
        <f>4 *D21</f>
        <v>2664</v>
      </c>
    </row>
    <row r="31" spans="1:12" x14ac:dyDescent="0.35">
      <c r="A31" s="14"/>
      <c r="B31" s="14"/>
      <c r="C31" s="71" t="s">
        <v>103</v>
      </c>
      <c r="D31" s="71"/>
      <c r="E31" s="71"/>
      <c r="F31" s="71"/>
      <c r="G31" s="71"/>
      <c r="H31" s="71"/>
      <c r="I31" s="71"/>
      <c r="J31" s="71"/>
      <c r="K31" s="71"/>
      <c r="L31" s="71"/>
    </row>
    <row r="32" spans="1:12" x14ac:dyDescent="0.35">
      <c r="A32" s="14"/>
      <c r="B32" s="13"/>
      <c r="C32" s="13">
        <v>0.5</v>
      </c>
      <c r="D32" s="13">
        <v>0.55000000000000004</v>
      </c>
      <c r="E32" s="13">
        <v>0.221</v>
      </c>
      <c r="F32" s="13">
        <v>0.1</v>
      </c>
      <c r="G32" s="13">
        <v>0.4</v>
      </c>
      <c r="H32" s="13">
        <v>0.4</v>
      </c>
      <c r="I32" s="13">
        <v>0.6</v>
      </c>
      <c r="J32" s="13">
        <v>0.6</v>
      </c>
      <c r="K32" s="13">
        <v>0.21199999999999999</v>
      </c>
      <c r="L32" s="13">
        <v>0.21</v>
      </c>
    </row>
    <row r="33" spans="1:12" x14ac:dyDescent="0.35">
      <c r="A33" s="72" t="s">
        <v>109</v>
      </c>
      <c r="B33" s="13">
        <v>6</v>
      </c>
      <c r="C33" s="13">
        <f>(TAN(ACOS(SQRT(2*($C$32)^2))^(3))^(4))/(4 *B33)</f>
        <v>3.1970828220788468E-3</v>
      </c>
      <c r="D33" s="13">
        <f>(TAN(ACOS(SQRT(2*($D$32)^2))^(3))^(4))/(4 *B33)</f>
        <v>4.6271547009631679E-4</v>
      </c>
      <c r="E33" s="13">
        <f>(TAN(ACOS(SQRT(2*($E$32)^2))^(3))^(4))/(4 *B33)</f>
        <v>1.3623160153777258</v>
      </c>
      <c r="F33" s="13">
        <f>(TAN(ACOS(SQRT(2*($F$32)^2))^(3))^(4))/(4 *B33)</f>
        <v>1.1252472828859841E-4</v>
      </c>
      <c r="G33" s="13">
        <f>(TAN(ACOS(SQRT(2*($G$32)^2))^(3))^(4))/(4 *B33)</f>
        <v>0.11537284007918301</v>
      </c>
      <c r="H33" s="13">
        <f>(TAN(ACOS(SQRT(2*($H$32)^2))^(3))^(4))/(4 *B33)</f>
        <v>0.11537284007918301</v>
      </c>
      <c r="I33" s="13">
        <f>(TAN(ACOS(SQRT(2*($I$32)^2))^(3))^(4))/(4 *B33)</f>
        <v>3.919027173984888E-5</v>
      </c>
      <c r="J33" s="13">
        <f>(TAN(ACOS(SQRT(2*($J$32)^2))^(3))^(4))/(4 *B33)</f>
        <v>3.919027173984888E-5</v>
      </c>
      <c r="K33" s="13">
        <f>(TAN(ACOS(SQRT(2*($K$32)^2))^(3))^(4))/(4 *B33)</f>
        <v>0.69336367826242729</v>
      </c>
      <c r="L33" s="13">
        <f>(TAN(ACOS(SQRT(2*($L$32)^2))^(3))^(4))/(4 *B33)</f>
        <v>0.60144739621325283</v>
      </c>
    </row>
    <row r="34" spans="1:12" x14ac:dyDescent="0.35">
      <c r="A34" s="72"/>
      <c r="B34" s="13">
        <v>8</v>
      </c>
      <c r="C34" s="13">
        <f>(TAN(ACOS(SQRT(2*($C$32)^2))^(3))^(4))/(4 *B34)</f>
        <v>2.3978121165591352E-3</v>
      </c>
      <c r="D34" s="13">
        <f>(TAN(ACOS(SQRT(2*($D$32)^2))^(3))^(4))/(4 *B34)</f>
        <v>3.4703660257223761E-4</v>
      </c>
      <c r="E34" s="13">
        <f>(TAN(ACOS(SQRT(2*($E$32)^2))^(3))^(4))/(4 *B34)</f>
        <v>1.0217370115332944</v>
      </c>
      <c r="F34" s="13">
        <f>(TAN(ACOS(SQRT(2*($F$32)^2))^(3))^(4))/(4 *B34)</f>
        <v>8.4393546216448811E-5</v>
      </c>
      <c r="G34" s="13">
        <f>(TAN(ACOS(SQRT(2*($G$32)^2))^(3))^(4))/(4 *B34)</f>
        <v>8.6529630059387255E-2</v>
      </c>
      <c r="H34" s="13">
        <f>(TAN(ACOS(SQRT(2*($H$32)^2))^(3))^(4))/(4 *B34)</f>
        <v>8.6529630059387255E-2</v>
      </c>
      <c r="I34" s="13">
        <f>(TAN(ACOS(SQRT(2*($I$32)^2))^(3))^(4))/(4 *B34)</f>
        <v>2.939270380488666E-5</v>
      </c>
      <c r="J34" s="13">
        <f>(TAN(ACOS(SQRT(2*($J$32)^2))^(3))^(4))/(4 *B34)</f>
        <v>2.939270380488666E-5</v>
      </c>
      <c r="K34" s="13">
        <f>(TAN(ACOS(SQRT(2*($K$32)^2))^(3))^(4))/(4 *B34)</f>
        <v>0.52002275869682046</v>
      </c>
      <c r="L34" s="13">
        <f>(TAN(ACOS(SQRT(2*($L$32)^2))^(3))^(4))/(4 *B34)</f>
        <v>0.45108554715993965</v>
      </c>
    </row>
    <row r="35" spans="1:12" x14ac:dyDescent="0.35">
      <c r="A35" s="72"/>
      <c r="B35" s="13">
        <v>12</v>
      </c>
      <c r="C35" s="13">
        <f>(TAN(ACOS(SQRT(2*($C$32)^2))^(3))^(4))/(4 *B35)</f>
        <v>1.5985414110394234E-3</v>
      </c>
      <c r="D35" s="13">
        <f>(TAN(ACOS(SQRT(2*($D$32)^2))^(3))^(4))/(4 *B35)</f>
        <v>2.313577350481584E-4</v>
      </c>
      <c r="E35" s="13">
        <f>(TAN(ACOS(SQRT(2*($E$32)^2))^(3))^(4))/(4 *B35)</f>
        <v>0.68115800768886292</v>
      </c>
      <c r="F35" s="13">
        <f>(TAN(ACOS(SQRT(2*($F$32)^2))^(3))^(4))/(4 *B35)</f>
        <v>5.6262364144299205E-5</v>
      </c>
      <c r="G35" s="13">
        <f>(TAN(ACOS(SQRT(2*($G$32)^2))^(3))^(4))/(4 *B35)</f>
        <v>5.7686420039591506E-2</v>
      </c>
      <c r="H35" s="13">
        <f>(TAN(ACOS(SQRT(2*($H$32)^2))^(3))^(4))/(4 *B35)</f>
        <v>5.7686420039591506E-2</v>
      </c>
      <c r="I35" s="13">
        <f>(TAN(ACOS(SQRT(2*($I$32)^2))^(3))^(4))/(4 *B35)</f>
        <v>1.959513586992444E-5</v>
      </c>
      <c r="J35" s="13">
        <f>(TAN(ACOS(SQRT(2*($J$32)^2))^(3))^(4))/(4 *B35)</f>
        <v>1.959513586992444E-5</v>
      </c>
      <c r="K35" s="13">
        <f>(TAN(ACOS(SQRT(2*($K$32)^2))^(3))^(4))/(4 *B35)</f>
        <v>0.34668183913121364</v>
      </c>
      <c r="L35" s="13">
        <f>(TAN(ACOS(SQRT(2*($L$32)^2))^(3))^(4))/(4 *B35)</f>
        <v>0.30072369810662641</v>
      </c>
    </row>
    <row r="36" spans="1:12" x14ac:dyDescent="0.35">
      <c r="A36" s="72"/>
      <c r="B36" s="13">
        <v>6</v>
      </c>
      <c r="C36" s="13">
        <f>(TAN(ACOS(SQRT(2*($C$32)^2))^(3))^(4))/(4 *B36)</f>
        <v>3.1970828220788468E-3</v>
      </c>
      <c r="D36" s="13">
        <f>(TAN(ACOS(SQRT(2*($D$32)^2))^(3))^(4))/(4 *B36)</f>
        <v>4.6271547009631679E-4</v>
      </c>
      <c r="E36" s="13">
        <f>(TAN(ACOS(SQRT(2*($E$32)^2))^(3))^(4))/(4 *B36)</f>
        <v>1.3623160153777258</v>
      </c>
      <c r="F36" s="13">
        <f>(TAN(ACOS(SQRT(2*($F$32)^2))^(3))^(4))/(4 *B36)</f>
        <v>1.1252472828859841E-4</v>
      </c>
      <c r="G36" s="13">
        <f>(TAN(ACOS(SQRT(2*($G$32)^2))^(3))^(4))/(4 *B36)</f>
        <v>0.11537284007918301</v>
      </c>
      <c r="H36" s="13">
        <f>(TAN(ACOS(SQRT(2*($H$32)^2))^(3))^(4))/(4 *B36)</f>
        <v>0.11537284007918301</v>
      </c>
      <c r="I36" s="13">
        <f>(TAN(ACOS(SQRT(2*($I$32)^2))^(3))^(4))/(4 *B36)</f>
        <v>3.919027173984888E-5</v>
      </c>
      <c r="J36" s="13">
        <f>(TAN(ACOS(SQRT(2*($J$32)^2))^(3))^(4))/(4 *B36)</f>
        <v>3.919027173984888E-5</v>
      </c>
      <c r="K36" s="13">
        <f>(TAN(ACOS(SQRT(2*($K$32)^2))^(3))^(4))/(4 *B36)</f>
        <v>0.69336367826242729</v>
      </c>
      <c r="L36" s="13">
        <f>(TAN(ACOS(SQRT(2*($L$32)^2))^(3))^(4))/(4 *B36)</f>
        <v>0.60144739621325283</v>
      </c>
    </row>
    <row r="37" spans="1:12" x14ac:dyDescent="0.35">
      <c r="A37" s="72"/>
      <c r="B37" s="13">
        <v>16</v>
      </c>
      <c r="C37" s="13">
        <f>(TAN(ACOS(SQRT(2*($C$32)^2))^(3))^(4))/(4 *B37)</f>
        <v>1.1989060582795676E-3</v>
      </c>
      <c r="D37" s="13">
        <f>(TAN(ACOS(SQRT(2*($D$32)^2))^(3))^(4))/(4 *B37)</f>
        <v>1.735183012861188E-4</v>
      </c>
      <c r="E37" s="13">
        <f>(TAN(ACOS(SQRT(2*($E$32)^2))^(3))^(4))/(4 *B37)</f>
        <v>0.51086850576664722</v>
      </c>
      <c r="F37" s="13">
        <f>(TAN(ACOS(SQRT(2*($F$32)^2))^(3))^(4))/(4 *B37)</f>
        <v>4.2196773108224405E-5</v>
      </c>
      <c r="G37" s="13">
        <f>(TAN(ACOS(SQRT(2*($G$32)^2))^(3))^(4))/(4 *B37)</f>
        <v>4.3264815029693628E-2</v>
      </c>
      <c r="H37" s="13">
        <f>(TAN(ACOS(SQRT(2*($H$32)^2))^(3))^(4))/(4 *B37)</f>
        <v>4.3264815029693628E-2</v>
      </c>
      <c r="I37" s="13">
        <f>(TAN(ACOS(SQRT(2*($I$32)^2))^(3))^(4))/(4 *B37)</f>
        <v>1.469635190244333E-5</v>
      </c>
      <c r="J37" s="13">
        <f>(TAN(ACOS(SQRT(2*($J$32)^2))^(3))^(4))/(4 *B37)</f>
        <v>1.469635190244333E-5</v>
      </c>
      <c r="K37" s="13">
        <f>(TAN(ACOS(SQRT(2*($K$32)^2))^(3))^(4))/(4 *B37)</f>
        <v>0.26001137934841023</v>
      </c>
      <c r="L37" s="13">
        <f>(TAN(ACOS(SQRT(2*($L$32)^2))^(3))^(4))/(4 *B37)</f>
        <v>0.22554277357996982</v>
      </c>
    </row>
    <row r="38" spans="1:12" x14ac:dyDescent="0.35">
      <c r="A38" s="72"/>
      <c r="B38" s="13">
        <v>12</v>
      </c>
      <c r="C38" s="13">
        <f>(TAN(ACOS(SQRT(2*($C$32)^2))^(3))^(4))/(4 *B38)</f>
        <v>1.5985414110394234E-3</v>
      </c>
      <c r="D38" s="13">
        <f>(TAN(ACOS(SQRT(2*($D$32)^2))^(3))^(4))/(4 *B38)</f>
        <v>2.313577350481584E-4</v>
      </c>
      <c r="E38" s="13">
        <f>(TAN(ACOS(SQRT(2*($E$32)^2))^(3))^(4))/(4 *B38)</f>
        <v>0.68115800768886292</v>
      </c>
      <c r="F38" s="13">
        <f>(TAN(ACOS(SQRT(2*($F$32)^2))^(3))^(4))/(4 *B38)</f>
        <v>5.6262364144299205E-5</v>
      </c>
      <c r="G38" s="13">
        <f>(TAN(ACOS(SQRT(2*($G$32)^2))^(3))^(4))/(4 *B38)</f>
        <v>5.7686420039591506E-2</v>
      </c>
      <c r="H38" s="13">
        <f>(TAN(ACOS(SQRT(2*($H$32)^2))^(3))^(4))/(4 *B38)</f>
        <v>5.7686420039591506E-2</v>
      </c>
      <c r="I38" s="13">
        <f>(TAN(ACOS(SQRT(2*($I$32)^2))^(3))^(4))/(4 *B38)</f>
        <v>1.959513586992444E-5</v>
      </c>
      <c r="J38" s="13">
        <f>(TAN(ACOS(SQRT(2*($J$32)^2))^(3))^(4))/(4 *B38)</f>
        <v>1.959513586992444E-5</v>
      </c>
      <c r="K38" s="13">
        <f>(TAN(ACOS(SQRT(2*($K$32)^2))^(3))^(4))/(4 *B38)</f>
        <v>0.34668183913121364</v>
      </c>
      <c r="L38" s="13">
        <f>(TAN(ACOS(SQRT(2*($L$32)^2))^(3))^(4))/(4 *B38)</f>
        <v>0.30072369810662641</v>
      </c>
    </row>
    <row r="39" spans="1:12" x14ac:dyDescent="0.35">
      <c r="A39" s="72"/>
      <c r="B39" s="13">
        <v>2</v>
      </c>
      <c r="C39" s="13">
        <f>(TAN(ACOS(SQRT(2*($C$32)^2))^(3))^(4))/(4 *B39)</f>
        <v>9.5912484662365408E-3</v>
      </c>
      <c r="D39" s="13">
        <f>(TAN(ACOS(SQRT(2*($D$32)^2))^(3))^(4))/(4 *B39)</f>
        <v>1.3881464102889504E-3</v>
      </c>
      <c r="E39" s="13">
        <f>(TAN(ACOS(SQRT(2*($E$32)^2))^(3))^(4))/(4 *B39)</f>
        <v>4.0869480461331777</v>
      </c>
      <c r="F39" s="13">
        <f>(TAN(ACOS(SQRT(2*($F$32)^2))^(3))^(4))/(4 *B39)</f>
        <v>3.3757418486579524E-4</v>
      </c>
      <c r="G39" s="13">
        <f>(TAN(ACOS(SQRT(2*($G$32)^2))^(3))^(4))/(4 *B39)</f>
        <v>0.34611852023754902</v>
      </c>
      <c r="H39" s="13">
        <f>(TAN(ACOS(SQRT(2*($H$32)^2))^(3))^(4))/(4 *B39)</f>
        <v>0.34611852023754902</v>
      </c>
      <c r="I39" s="13">
        <f>(TAN(ACOS(SQRT(2*($I$32)^2))^(3))^(4))/(4 *B39)</f>
        <v>1.1757081521954664E-4</v>
      </c>
      <c r="J39" s="13">
        <f>(TAN(ACOS(SQRT(2*($J$32)^2))^(3))^(4))/(4 *B39)</f>
        <v>1.1757081521954664E-4</v>
      </c>
      <c r="K39" s="13">
        <f>(TAN(ACOS(SQRT(2*($K$32)^2))^(3))^(4))/(4 *B39)</f>
        <v>2.0800910347872819</v>
      </c>
      <c r="L39" s="13">
        <f>(TAN(ACOS(SQRT(2*($L$32)^2))^(3))^(4))/(4 *B39)</f>
        <v>1.8043421886397586</v>
      </c>
    </row>
    <row r="40" spans="1:12" x14ac:dyDescent="0.35">
      <c r="A40" s="72"/>
      <c r="B40" s="13">
        <v>9</v>
      </c>
      <c r="C40" s="13">
        <f>(TAN(ACOS(SQRT(2*($C$32)^2))^(3))^(4))/(4 *B40)</f>
        <v>2.1313885480525648E-3</v>
      </c>
      <c r="D40" s="13">
        <f>(TAN(ACOS(SQRT(2*($D$32)^2))^(3))^(4))/(4 *B40)</f>
        <v>3.0847698006421123E-4</v>
      </c>
      <c r="E40" s="13">
        <f>(TAN(ACOS(SQRT(2*($E$32)^2))^(3))^(4))/(4 *B40)</f>
        <v>0.90821067691848389</v>
      </c>
      <c r="F40" s="13">
        <f>(TAN(ACOS(SQRT(2*($F$32)^2))^(3))^(4))/(4 *B40)</f>
        <v>7.5016485525732278E-5</v>
      </c>
      <c r="G40" s="13">
        <f>(TAN(ACOS(SQRT(2*($G$32)^2))^(3))^(4))/(4 *B40)</f>
        <v>7.6915226719455332E-2</v>
      </c>
      <c r="H40" s="13">
        <f>(TAN(ACOS(SQRT(2*($H$32)^2))^(3))^(4))/(4 *B40)</f>
        <v>7.6915226719455332E-2</v>
      </c>
      <c r="I40" s="13">
        <f>(TAN(ACOS(SQRT(2*($I$32)^2))^(3))^(4))/(4 *B40)</f>
        <v>2.6126847826565921E-5</v>
      </c>
      <c r="J40" s="13">
        <f>(TAN(ACOS(SQRT(2*($J$32)^2))^(3))^(4))/(4 *B40)</f>
        <v>2.6126847826565921E-5</v>
      </c>
      <c r="K40" s="13">
        <f>(TAN(ACOS(SQRT(2*($K$32)^2))^(3))^(4))/(4 *B40)</f>
        <v>0.46224245217495152</v>
      </c>
      <c r="L40" s="13">
        <f>(TAN(ACOS(SQRT(2*($L$32)^2))^(3))^(4))/(4 *B40)</f>
        <v>0.40096493080883522</v>
      </c>
    </row>
    <row r="41" spans="1:12" x14ac:dyDescent="0.35">
      <c r="A41" s="72"/>
      <c r="B41" s="13">
        <v>13</v>
      </c>
      <c r="C41" s="13">
        <f>(TAN(ACOS(SQRT(2*($C$32)^2))^(3))^(4))/(4 *B41)</f>
        <v>1.4755766871133139E-3</v>
      </c>
      <c r="D41" s="13">
        <f>(TAN(ACOS(SQRT(2*($D$32)^2))^(3))^(4))/(4 *B41)</f>
        <v>2.1356098619830006E-4</v>
      </c>
      <c r="E41" s="13">
        <f>(TAN(ACOS(SQRT(2*($E$32)^2))^(3))^(4))/(4 *B41)</f>
        <v>0.62876123786664273</v>
      </c>
      <c r="F41" s="13">
        <f>(TAN(ACOS(SQRT(2*($F$32)^2))^(3))^(4))/(4 *B41)</f>
        <v>5.1934489979353113E-5</v>
      </c>
      <c r="G41" s="13">
        <f>(TAN(ACOS(SQRT(2*($G$32)^2))^(3))^(4))/(4 *B41)</f>
        <v>5.3249003113469077E-2</v>
      </c>
      <c r="H41" s="13">
        <f>(TAN(ACOS(SQRT(2*($H$32)^2))^(3))^(4))/(4 *B41)</f>
        <v>5.3249003113469077E-2</v>
      </c>
      <c r="I41" s="13">
        <f>(TAN(ACOS(SQRT(2*($I$32)^2))^(3))^(4))/(4 *B41)</f>
        <v>1.8087817726084099E-5</v>
      </c>
      <c r="J41" s="13">
        <f>(TAN(ACOS(SQRT(2*($J$32)^2))^(3))^(4))/(4 *B41)</f>
        <v>1.8087817726084099E-5</v>
      </c>
      <c r="K41" s="13">
        <f>(TAN(ACOS(SQRT(2*($K$32)^2))^(3))^(4))/(4 *B41)</f>
        <v>0.32001400535188951</v>
      </c>
      <c r="L41" s="13">
        <f>(TAN(ACOS(SQRT(2*($L$32)^2))^(3))^(4))/(4 *B41)</f>
        <v>0.27759110594457825</v>
      </c>
    </row>
    <row r="42" spans="1:12" x14ac:dyDescent="0.35">
      <c r="A42" s="72"/>
      <c r="B42" s="13">
        <v>666</v>
      </c>
      <c r="C42" s="13">
        <f>(TAN(ACOS(SQRT(2*($C$32)^2))^(3))^(4))/(4 *B42)</f>
        <v>2.8802547946656279E-5</v>
      </c>
      <c r="D42" s="13">
        <f>(TAN(ACOS(SQRT(2*($D$32)^2))^(3))^(4))/(4 *B42)</f>
        <v>4.1686078387055565E-6</v>
      </c>
      <c r="E42" s="13">
        <f>(TAN(ACOS(SQRT(2*($E$32)^2))^(3))^(4))/(4 *B42)</f>
        <v>1.2273117255655188E-2</v>
      </c>
      <c r="F42" s="13">
        <f>(TAN(ACOS(SQRT(2*($F$32)^2))^(3))^(4))/(4 *B42)</f>
        <v>1.013736290888274E-6</v>
      </c>
      <c r="G42" s="13">
        <f>(TAN(ACOS(SQRT(2*($G$32)^2))^(3))^(4))/(4 *B42)</f>
        <v>1.0393949556683154E-3</v>
      </c>
      <c r="H42" s="13">
        <f>(TAN(ACOS(SQRT(2*($H$32)^2))^(3))^(4))/(4 *B42)</f>
        <v>1.0393949556683154E-3</v>
      </c>
      <c r="I42" s="13">
        <f>(TAN(ACOS(SQRT(2*($I$32)^2))^(3))^(4))/(4 *B42)</f>
        <v>3.5306551116980972E-7</v>
      </c>
      <c r="J42" s="13">
        <f>(TAN(ACOS(SQRT(2*($J$32)^2))^(3))^(4))/(4 *B42)</f>
        <v>3.5306551116980972E-7</v>
      </c>
      <c r="K42" s="13">
        <f>(TAN(ACOS(SQRT(2*($K$32)^2))^(3))^(4))/(4 *B42)</f>
        <v>6.2465196239858316E-3</v>
      </c>
      <c r="L42" s="13">
        <f>(TAN(ACOS(SQRT(2*($L$32)^2))^(3))^(4))/(4 *B42)</f>
        <v>5.4184450109302056E-3</v>
      </c>
    </row>
  </sheetData>
  <mergeCells count="2">
    <mergeCell ref="C31:L31"/>
    <mergeCell ref="A33:A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B1" workbookViewId="0">
      <selection activeCell="S5" sqref="S5:T13"/>
    </sheetView>
  </sheetViews>
  <sheetFormatPr defaultRowHeight="14.5" x14ac:dyDescent="0.35"/>
  <sheetData>
    <row r="1" spans="1:20" x14ac:dyDescent="0.35">
      <c r="A1" t="s">
        <v>37</v>
      </c>
      <c r="G1" s="1"/>
      <c r="I1" t="s">
        <v>47</v>
      </c>
    </row>
    <row r="2" spans="1:20" x14ac:dyDescent="0.35">
      <c r="A2" s="45" t="s">
        <v>23</v>
      </c>
      <c r="B2" s="46"/>
      <c r="C2" s="46"/>
      <c r="D2" s="46"/>
      <c r="E2" s="46"/>
      <c r="F2" s="46"/>
    </row>
    <row r="3" spans="1:20" x14ac:dyDescent="0.35">
      <c r="A3" s="60" t="s">
        <v>24</v>
      </c>
      <c r="B3" s="60"/>
      <c r="C3" s="60" t="s">
        <v>25</v>
      </c>
      <c r="D3" s="60" t="s">
        <v>26</v>
      </c>
      <c r="E3" s="60" t="s">
        <v>27</v>
      </c>
      <c r="F3" s="60"/>
      <c r="I3" s="60" t="s">
        <v>24</v>
      </c>
      <c r="J3" s="60"/>
      <c r="K3" s="60" t="s">
        <v>25</v>
      </c>
      <c r="L3" s="60" t="s">
        <v>26</v>
      </c>
      <c r="M3" s="60"/>
      <c r="N3" s="60" t="s">
        <v>38</v>
      </c>
      <c r="O3" s="60" t="s">
        <v>39</v>
      </c>
      <c r="P3" s="60" t="s">
        <v>40</v>
      </c>
      <c r="Q3" s="60"/>
      <c r="R3" s="61" t="s">
        <v>41</v>
      </c>
      <c r="S3" s="61"/>
      <c r="T3" s="61"/>
    </row>
    <row r="4" spans="1:20" x14ac:dyDescent="0.35">
      <c r="A4" s="60"/>
      <c r="B4" s="60"/>
      <c r="C4" s="60"/>
      <c r="D4" s="60"/>
      <c r="E4" s="60"/>
      <c r="F4" s="60"/>
      <c r="I4" s="60"/>
      <c r="J4" s="60"/>
      <c r="K4" s="60"/>
      <c r="L4" s="60"/>
      <c r="M4" s="60"/>
      <c r="N4" s="60"/>
      <c r="O4" s="60"/>
      <c r="P4" s="60"/>
      <c r="Q4" s="60"/>
      <c r="R4" s="61"/>
      <c r="S4" s="61"/>
      <c r="T4" s="61"/>
    </row>
    <row r="5" spans="1:20" x14ac:dyDescent="0.35">
      <c r="A5" s="62" t="s">
        <v>28</v>
      </c>
      <c r="B5" s="62"/>
      <c r="C5" s="30">
        <v>100</v>
      </c>
      <c r="D5" s="30">
        <v>65</v>
      </c>
      <c r="E5" s="63">
        <f t="shared" ref="E5:E18" si="0">IF(C5 = 100, IF(D5 &lt; C5,130 + 20, 150 + (D5 - 100) * 0.35), IF(C5 = 275, IF(D5 &lt; C5,130 + 80,210 + (D5 - 275) * 0.24), "ОШИБКА"))</f>
        <v>150</v>
      </c>
      <c r="F5" s="63"/>
      <c r="I5" s="62" t="s">
        <v>28</v>
      </c>
      <c r="J5" s="62"/>
      <c r="K5" s="19">
        <v>100</v>
      </c>
      <c r="L5" s="64">
        <v>65</v>
      </c>
      <c r="M5" s="64"/>
      <c r="N5" s="64">
        <f>MAX(L5:M13)</f>
        <v>305</v>
      </c>
      <c r="O5" s="64">
        <f>MIN(L5:M13)</f>
        <v>65</v>
      </c>
      <c r="P5" s="64">
        <f>COUNTIF( L5:M13, "&lt;"&amp;K5:K13)</f>
        <v>3</v>
      </c>
      <c r="Q5" s="64"/>
      <c r="R5" s="22">
        <f t="shared" ref="R5:R13" si="1">IF( L5 * 2 &lt;= K5, 1, 0)</f>
        <v>0</v>
      </c>
      <c r="S5" s="64">
        <f>COUNTIF(R5:R13,"= 1")</f>
        <v>1</v>
      </c>
      <c r="T5" s="64"/>
    </row>
    <row r="6" spans="1:20" x14ac:dyDescent="0.35">
      <c r="A6" s="62" t="s">
        <v>29</v>
      </c>
      <c r="B6" s="62"/>
      <c r="C6" s="30">
        <v>100</v>
      </c>
      <c r="D6" s="30">
        <v>110</v>
      </c>
      <c r="E6" s="63">
        <f t="shared" si="0"/>
        <v>153.5</v>
      </c>
      <c r="F6" s="63"/>
      <c r="I6" s="62" t="s">
        <v>29</v>
      </c>
      <c r="J6" s="62"/>
      <c r="K6" s="19">
        <v>100</v>
      </c>
      <c r="L6" s="64">
        <v>110</v>
      </c>
      <c r="M6" s="64"/>
      <c r="N6" s="64"/>
      <c r="O6" s="64"/>
      <c r="P6" s="64"/>
      <c r="Q6" s="64"/>
      <c r="R6" s="22">
        <f t="shared" si="1"/>
        <v>0</v>
      </c>
      <c r="S6" s="64"/>
      <c r="T6" s="64"/>
    </row>
    <row r="7" spans="1:20" x14ac:dyDescent="0.35">
      <c r="A7" s="62" t="s">
        <v>30</v>
      </c>
      <c r="B7" s="62"/>
      <c r="C7" s="30">
        <v>275</v>
      </c>
      <c r="D7" s="30">
        <v>130</v>
      </c>
      <c r="E7" s="63">
        <f t="shared" si="0"/>
        <v>210</v>
      </c>
      <c r="F7" s="63"/>
      <c r="I7" s="62" t="s">
        <v>30</v>
      </c>
      <c r="J7" s="62"/>
      <c r="K7" s="19">
        <v>275</v>
      </c>
      <c r="L7" s="64">
        <v>130</v>
      </c>
      <c r="M7" s="64"/>
      <c r="N7" s="64"/>
      <c r="O7" s="64"/>
      <c r="P7" s="64"/>
      <c r="Q7" s="64"/>
      <c r="R7" s="22">
        <f t="shared" si="1"/>
        <v>1</v>
      </c>
      <c r="S7" s="64"/>
      <c r="T7" s="64"/>
    </row>
    <row r="8" spans="1:20" x14ac:dyDescent="0.35">
      <c r="A8" s="62" t="s">
        <v>31</v>
      </c>
      <c r="B8" s="62"/>
      <c r="C8" s="30">
        <v>100</v>
      </c>
      <c r="D8" s="30">
        <v>90</v>
      </c>
      <c r="E8" s="63">
        <f t="shared" si="0"/>
        <v>150</v>
      </c>
      <c r="F8" s="63"/>
      <c r="I8" s="62" t="s">
        <v>31</v>
      </c>
      <c r="J8" s="62"/>
      <c r="K8" s="19">
        <v>100</v>
      </c>
      <c r="L8" s="64">
        <v>90</v>
      </c>
      <c r="M8" s="64"/>
      <c r="N8" s="64"/>
      <c r="O8" s="64"/>
      <c r="P8" s="64"/>
      <c r="Q8" s="64"/>
      <c r="R8" s="22">
        <f t="shared" si="1"/>
        <v>0</v>
      </c>
      <c r="S8" s="64"/>
      <c r="T8" s="64"/>
    </row>
    <row r="9" spans="1:20" x14ac:dyDescent="0.35">
      <c r="A9" s="62" t="s">
        <v>32</v>
      </c>
      <c r="B9" s="62"/>
      <c r="C9" s="30">
        <v>275</v>
      </c>
      <c r="D9" s="30">
        <v>305</v>
      </c>
      <c r="E9" s="63">
        <f t="shared" si="0"/>
        <v>217.2</v>
      </c>
      <c r="F9" s="63"/>
      <c r="I9" s="62" t="s">
        <v>32</v>
      </c>
      <c r="J9" s="62"/>
      <c r="K9" s="19">
        <v>275</v>
      </c>
      <c r="L9" s="64">
        <v>305</v>
      </c>
      <c r="M9" s="64"/>
      <c r="N9" s="64"/>
      <c r="O9" s="64"/>
      <c r="P9" s="64"/>
      <c r="Q9" s="64"/>
      <c r="R9" s="22">
        <f t="shared" si="1"/>
        <v>0</v>
      </c>
      <c r="S9" s="64"/>
      <c r="T9" s="64"/>
    </row>
    <row r="10" spans="1:20" x14ac:dyDescent="0.35">
      <c r="A10" s="62" t="s">
        <v>33</v>
      </c>
      <c r="B10" s="62"/>
      <c r="C10" s="30">
        <v>100</v>
      </c>
      <c r="D10" s="30">
        <v>76</v>
      </c>
      <c r="E10" s="63">
        <f t="shared" si="0"/>
        <v>150</v>
      </c>
      <c r="F10" s="63"/>
      <c r="I10" s="62" t="s">
        <v>33</v>
      </c>
      <c r="J10" s="62"/>
      <c r="K10" s="19">
        <v>100</v>
      </c>
      <c r="L10" s="64">
        <v>76</v>
      </c>
      <c r="M10" s="64"/>
      <c r="N10" s="64"/>
      <c r="O10" s="64"/>
      <c r="P10" s="64"/>
      <c r="Q10" s="64"/>
      <c r="R10" s="22">
        <f t="shared" si="1"/>
        <v>0</v>
      </c>
      <c r="S10" s="64"/>
      <c r="T10" s="64"/>
    </row>
    <row r="11" spans="1:20" x14ac:dyDescent="0.35">
      <c r="A11" s="62" t="s">
        <v>34</v>
      </c>
      <c r="B11" s="62"/>
      <c r="C11" s="30">
        <v>100</v>
      </c>
      <c r="D11" s="30">
        <v>124</v>
      </c>
      <c r="E11" s="63">
        <f t="shared" si="0"/>
        <v>158.4</v>
      </c>
      <c r="F11" s="63"/>
      <c r="I11" s="62" t="s">
        <v>34</v>
      </c>
      <c r="J11" s="62"/>
      <c r="K11" s="19">
        <v>100</v>
      </c>
      <c r="L11" s="64">
        <v>124</v>
      </c>
      <c r="M11" s="64"/>
      <c r="N11" s="64"/>
      <c r="O11" s="64"/>
      <c r="P11" s="64"/>
      <c r="Q11" s="64"/>
      <c r="R11" s="22">
        <f t="shared" si="1"/>
        <v>0</v>
      </c>
      <c r="S11" s="64"/>
      <c r="T11" s="64"/>
    </row>
    <row r="12" spans="1:20" x14ac:dyDescent="0.35">
      <c r="A12" s="62" t="s">
        <v>35</v>
      </c>
      <c r="B12" s="62"/>
      <c r="C12" s="30">
        <v>150</v>
      </c>
      <c r="D12" s="30">
        <v>134</v>
      </c>
      <c r="E12" s="63" t="str">
        <f t="shared" si="0"/>
        <v>ОШИБКА</v>
      </c>
      <c r="F12" s="63"/>
      <c r="I12" s="62" t="s">
        <v>35</v>
      </c>
      <c r="J12" s="62"/>
      <c r="K12" s="19">
        <v>150</v>
      </c>
      <c r="L12" s="64">
        <v>134</v>
      </c>
      <c r="M12" s="64"/>
      <c r="N12" s="64"/>
      <c r="O12" s="64"/>
      <c r="P12" s="64"/>
      <c r="Q12" s="64"/>
      <c r="R12" s="22">
        <f t="shared" si="1"/>
        <v>0</v>
      </c>
      <c r="S12" s="64"/>
      <c r="T12" s="64"/>
    </row>
    <row r="13" spans="1:20" x14ac:dyDescent="0.35">
      <c r="A13" s="62" t="s">
        <v>36</v>
      </c>
      <c r="B13" s="62"/>
      <c r="C13" s="30">
        <v>275</v>
      </c>
      <c r="D13" s="30">
        <v>240</v>
      </c>
      <c r="E13" s="63">
        <f t="shared" si="0"/>
        <v>210</v>
      </c>
      <c r="F13" s="63"/>
      <c r="I13" s="62" t="s">
        <v>36</v>
      </c>
      <c r="J13" s="62"/>
      <c r="K13" s="19">
        <v>275</v>
      </c>
      <c r="L13" s="64">
        <v>240</v>
      </c>
      <c r="M13" s="64"/>
      <c r="N13" s="64"/>
      <c r="O13" s="64"/>
      <c r="P13" s="64"/>
      <c r="Q13" s="64"/>
      <c r="R13" s="22">
        <f t="shared" si="1"/>
        <v>0</v>
      </c>
      <c r="S13" s="64"/>
      <c r="T13" s="64"/>
    </row>
    <row r="14" spans="1:20" x14ac:dyDescent="0.35">
      <c r="A14" s="62" t="s">
        <v>42</v>
      </c>
      <c r="B14" s="62"/>
      <c r="C14" s="30">
        <v>100</v>
      </c>
      <c r="D14" s="30">
        <v>666</v>
      </c>
      <c r="E14" s="65">
        <f t="shared" si="0"/>
        <v>348.1</v>
      </c>
      <c r="F14" s="65"/>
    </row>
    <row r="15" spans="1:20" x14ac:dyDescent="0.35">
      <c r="A15" s="62" t="s">
        <v>43</v>
      </c>
      <c r="B15" s="62"/>
      <c r="C15" s="30">
        <v>275</v>
      </c>
      <c r="D15" s="30">
        <v>123</v>
      </c>
      <c r="E15" s="65">
        <f t="shared" si="0"/>
        <v>210</v>
      </c>
      <c r="F15" s="65"/>
    </row>
    <row r="16" spans="1:20" x14ac:dyDescent="0.35">
      <c r="A16" s="62" t="s">
        <v>44</v>
      </c>
      <c r="B16" s="62"/>
      <c r="C16" s="30">
        <v>275</v>
      </c>
      <c r="D16" s="30">
        <v>275</v>
      </c>
      <c r="E16" s="65">
        <f t="shared" si="0"/>
        <v>210</v>
      </c>
      <c r="F16" s="65"/>
    </row>
    <row r="17" spans="1:6" x14ac:dyDescent="0.35">
      <c r="A17" s="62" t="s">
        <v>45</v>
      </c>
      <c r="B17" s="62"/>
      <c r="C17" s="30">
        <v>150</v>
      </c>
      <c r="D17" s="30">
        <v>1000000</v>
      </c>
      <c r="E17" s="65" t="str">
        <f t="shared" si="0"/>
        <v>ОШИБКА</v>
      </c>
      <c r="F17" s="65"/>
    </row>
    <row r="18" spans="1:6" x14ac:dyDescent="0.35">
      <c r="A18" s="62" t="s">
        <v>46</v>
      </c>
      <c r="B18" s="62"/>
      <c r="C18" s="30">
        <v>100</v>
      </c>
      <c r="D18" s="30">
        <v>101</v>
      </c>
      <c r="E18" s="65">
        <f t="shared" si="0"/>
        <v>150.35</v>
      </c>
      <c r="F18" s="65"/>
    </row>
  </sheetData>
  <mergeCells count="62">
    <mergeCell ref="A18:B18"/>
    <mergeCell ref="E18:F18"/>
    <mergeCell ref="A15:B15"/>
    <mergeCell ref="E15:F15"/>
    <mergeCell ref="A16:B16"/>
    <mergeCell ref="E16:F16"/>
    <mergeCell ref="A17:B17"/>
    <mergeCell ref="E17:F17"/>
    <mergeCell ref="A13:B13"/>
    <mergeCell ref="E13:F13"/>
    <mergeCell ref="I13:J13"/>
    <mergeCell ref="L13:M13"/>
    <mergeCell ref="A14:B14"/>
    <mergeCell ref="E14:F14"/>
    <mergeCell ref="A11:B11"/>
    <mergeCell ref="E11:F11"/>
    <mergeCell ref="I11:J11"/>
    <mergeCell ref="L11:M11"/>
    <mergeCell ref="A12:B12"/>
    <mergeCell ref="E12:F12"/>
    <mergeCell ref="I12:J12"/>
    <mergeCell ref="L12:M12"/>
    <mergeCell ref="A9:B9"/>
    <mergeCell ref="E9:F9"/>
    <mergeCell ref="I9:J9"/>
    <mergeCell ref="L9:M9"/>
    <mergeCell ref="A10:B10"/>
    <mergeCell ref="E10:F10"/>
    <mergeCell ref="I10:J10"/>
    <mergeCell ref="L10:M10"/>
    <mergeCell ref="P5:Q13"/>
    <mergeCell ref="S5:T13"/>
    <mergeCell ref="A6:B6"/>
    <mergeCell ref="E6:F6"/>
    <mergeCell ref="I6:J6"/>
    <mergeCell ref="L6:M6"/>
    <mergeCell ref="A7:B7"/>
    <mergeCell ref="E7:F7"/>
    <mergeCell ref="I7:J7"/>
    <mergeCell ref="L7:M7"/>
    <mergeCell ref="A5:B5"/>
    <mergeCell ref="E5:F5"/>
    <mergeCell ref="I5:J5"/>
    <mergeCell ref="L5:M5"/>
    <mergeCell ref="N5:N13"/>
    <mergeCell ref="O5:O13"/>
    <mergeCell ref="A8:B8"/>
    <mergeCell ref="E8:F8"/>
    <mergeCell ref="I8:J8"/>
    <mergeCell ref="L8:M8"/>
    <mergeCell ref="K3:K4"/>
    <mergeCell ref="L3:M4"/>
    <mergeCell ref="N3:N4"/>
    <mergeCell ref="O3:O4"/>
    <mergeCell ref="P3:Q4"/>
    <mergeCell ref="R3:T4"/>
    <mergeCell ref="A2:F2"/>
    <mergeCell ref="A3:B4"/>
    <mergeCell ref="C3:C4"/>
    <mergeCell ref="D3:D4"/>
    <mergeCell ref="E3:F4"/>
    <mergeCell ref="I3:J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70" zoomScaleNormal="70" workbookViewId="0">
      <selection activeCell="K3" sqref="K3"/>
    </sheetView>
  </sheetViews>
  <sheetFormatPr defaultRowHeight="14.5" x14ac:dyDescent="0.35"/>
  <cols>
    <col min="11" max="11" width="11.26953125" bestFit="1" customWidth="1"/>
    <col min="13" max="13" width="11.26953125" bestFit="1" customWidth="1"/>
    <col min="15" max="15" width="11.26953125" bestFit="1" customWidth="1"/>
  </cols>
  <sheetData>
    <row r="1" spans="1:18" ht="15" thickBot="1" x14ac:dyDescent="0.4">
      <c r="A1" t="s">
        <v>54</v>
      </c>
      <c r="H1" t="s">
        <v>55</v>
      </c>
    </row>
    <row r="2" spans="1:18" ht="15.5" thickTop="1" thickBot="1" x14ac:dyDescent="0.4">
      <c r="A2" s="17" t="s">
        <v>49</v>
      </c>
      <c r="B2" s="17" t="s">
        <v>50</v>
      </c>
      <c r="C2" s="17" t="s">
        <v>51</v>
      </c>
      <c r="D2" s="17" t="s">
        <v>52</v>
      </c>
      <c r="E2" s="23"/>
      <c r="F2" s="23"/>
      <c r="H2" s="17" t="s">
        <v>49</v>
      </c>
      <c r="I2" s="17" t="s">
        <v>50</v>
      </c>
      <c r="J2" s="17" t="s">
        <v>51</v>
      </c>
      <c r="K2" s="17" t="s">
        <v>52</v>
      </c>
      <c r="L2" s="23"/>
      <c r="M2" s="23"/>
    </row>
    <row r="3" spans="1:18" ht="15.5" thickTop="1" thickBot="1" x14ac:dyDescent="0.4">
      <c r="A3" s="18">
        <v>8.1111111111111107</v>
      </c>
      <c r="B3" s="18">
        <v>0</v>
      </c>
      <c r="C3" s="18">
        <v>1.1111111111111109</v>
      </c>
      <c r="D3" s="20">
        <f>A3 + 5 * C3</f>
        <v>13.666666666666664</v>
      </c>
      <c r="E3" s="23"/>
      <c r="F3" s="23"/>
      <c r="H3" s="18">
        <v>12.285714285714283</v>
      </c>
      <c r="I3" s="18">
        <v>0</v>
      </c>
      <c r="J3" s="18">
        <v>7.5714285714285712</v>
      </c>
      <c r="K3" s="20">
        <f>H3 + 4 * I3 - J3</f>
        <v>4.7142857142857117</v>
      </c>
      <c r="L3" s="23"/>
      <c r="M3" s="23"/>
    </row>
    <row r="4" spans="1:18" ht="15" thickTop="1" x14ac:dyDescent="0.35">
      <c r="A4" s="21">
        <v>1</v>
      </c>
      <c r="B4" s="21">
        <v>2</v>
      </c>
      <c r="C4" s="21">
        <v>8</v>
      </c>
      <c r="D4" s="21">
        <f>SUMPRODUCT(A3:C3,A4:C4)</f>
        <v>17</v>
      </c>
      <c r="E4" s="21" t="s">
        <v>53</v>
      </c>
      <c r="F4" s="21">
        <v>17</v>
      </c>
      <c r="H4" s="21">
        <v>2</v>
      </c>
      <c r="I4" s="21">
        <v>4</v>
      </c>
      <c r="J4" s="21">
        <v>5</v>
      </c>
      <c r="K4" s="21">
        <f>SUMPRODUCT(H3:J3, H4:J4)</f>
        <v>62.428571428571416</v>
      </c>
      <c r="L4" s="21" t="s">
        <v>56</v>
      </c>
      <c r="M4" s="21">
        <v>43</v>
      </c>
    </row>
    <row r="5" spans="1:18" x14ac:dyDescent="0.35">
      <c r="A5" s="21">
        <v>3</v>
      </c>
      <c r="B5" s="21">
        <v>4</v>
      </c>
      <c r="C5" s="21">
        <v>-3</v>
      </c>
      <c r="D5" s="21">
        <f>SUMPRODUCT(A3:C3,A5:C5)</f>
        <v>21</v>
      </c>
      <c r="E5" s="21" t="s">
        <v>53</v>
      </c>
      <c r="F5" s="21">
        <v>21</v>
      </c>
      <c r="H5" s="21">
        <v>-4</v>
      </c>
      <c r="I5" s="21">
        <v>-1</v>
      </c>
      <c r="J5" s="21">
        <v>9</v>
      </c>
      <c r="K5" s="21">
        <f>SUMPRODUCT(H3:J3, H5:J5)</f>
        <v>19.000000000000007</v>
      </c>
      <c r="L5" s="21" t="s">
        <v>56</v>
      </c>
      <c r="M5" s="21">
        <v>19</v>
      </c>
    </row>
    <row r="6" spans="1:18" x14ac:dyDescent="0.35">
      <c r="A6" s="21">
        <v>6</v>
      </c>
      <c r="B6" s="21">
        <v>3</v>
      </c>
      <c r="C6" s="21">
        <v>6</v>
      </c>
      <c r="D6" s="21">
        <f>SUMPRODUCT(A3:C3,A6:C6)</f>
        <v>55.333333333333329</v>
      </c>
      <c r="E6" s="21" t="s">
        <v>53</v>
      </c>
      <c r="F6" s="21">
        <v>67</v>
      </c>
      <c r="H6" s="21">
        <v>2</v>
      </c>
      <c r="I6" s="21">
        <v>3</v>
      </c>
      <c r="J6" s="21">
        <v>-1</v>
      </c>
      <c r="K6" s="21">
        <f>SUMPRODUCT(H3:J3, H6:J6)</f>
        <v>16.999999999999993</v>
      </c>
      <c r="L6" s="21" t="s">
        <v>56</v>
      </c>
      <c r="M6" s="21">
        <v>17</v>
      </c>
    </row>
    <row r="8" spans="1:18" x14ac:dyDescent="0.35">
      <c r="A8" t="s">
        <v>57</v>
      </c>
    </row>
    <row r="9" spans="1:18" ht="15" thickBot="1" x14ac:dyDescent="0.4"/>
    <row r="10" spans="1:18" ht="15.5" thickTop="1" thickBot="1" x14ac:dyDescent="0.4">
      <c r="A10" s="66" t="s">
        <v>58</v>
      </c>
      <c r="B10" s="66"/>
      <c r="C10" s="66"/>
      <c r="D10" s="66"/>
      <c r="E10" s="66"/>
      <c r="F10" s="66" t="s">
        <v>59</v>
      </c>
      <c r="G10" s="66"/>
      <c r="H10" s="66"/>
      <c r="I10" s="66"/>
      <c r="J10" s="66" t="s">
        <v>71</v>
      </c>
      <c r="K10" s="66"/>
      <c r="L10" s="66"/>
      <c r="M10" s="66"/>
      <c r="N10" s="66"/>
      <c r="O10" s="66"/>
      <c r="P10" s="41" t="s">
        <v>102</v>
      </c>
      <c r="Q10" s="41"/>
      <c r="R10" s="41"/>
    </row>
    <row r="11" spans="1:18" ht="15.5" thickTop="1" thickBot="1" x14ac:dyDescent="0.4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41"/>
      <c r="Q11" s="41"/>
      <c r="R11" s="41"/>
    </row>
    <row r="12" spans="1:18" ht="15.5" thickTop="1" thickBot="1" x14ac:dyDescent="0.4">
      <c r="A12" s="66"/>
      <c r="B12" s="66"/>
      <c r="C12" s="66"/>
      <c r="D12" s="66"/>
      <c r="E12" s="66"/>
      <c r="F12" s="42" t="s">
        <v>60</v>
      </c>
      <c r="G12" s="42"/>
      <c r="H12" s="42" t="s">
        <v>61</v>
      </c>
      <c r="I12" s="42"/>
      <c r="J12" s="42" t="s">
        <v>60</v>
      </c>
      <c r="K12" s="42"/>
      <c r="L12" s="42" t="s">
        <v>61</v>
      </c>
      <c r="M12" s="42"/>
      <c r="N12" s="42"/>
      <c r="O12" s="42"/>
      <c r="P12" s="42"/>
      <c r="Q12" s="42"/>
      <c r="R12" s="42"/>
    </row>
    <row r="13" spans="1:18" ht="15.5" thickTop="1" thickBot="1" x14ac:dyDescent="0.4">
      <c r="A13" s="67" t="s">
        <v>100</v>
      </c>
      <c r="B13" s="67"/>
      <c r="C13" s="67"/>
      <c r="D13" s="67"/>
      <c r="E13" s="67"/>
      <c r="F13" s="68">
        <v>11174</v>
      </c>
      <c r="G13" s="68"/>
      <c r="H13" s="68">
        <v>14115</v>
      </c>
      <c r="I13" s="68"/>
      <c r="J13" s="39" t="s">
        <v>72</v>
      </c>
      <c r="K13" s="39">
        <f>F13 / $K$24</f>
        <v>0.15395213623400064</v>
      </c>
      <c r="L13" s="39" t="s">
        <v>81</v>
      </c>
      <c r="M13" s="39">
        <f>H13 / $L$24</f>
        <v>0.21980503301357918</v>
      </c>
      <c r="N13" s="39" t="s">
        <v>90</v>
      </c>
      <c r="O13" s="39">
        <f>(F13+H13) / ($K$24 + $L$24)</f>
        <v>0.18486516517175083</v>
      </c>
      <c r="P13" s="40">
        <f>((H13 - F13) / F13) * 100%</f>
        <v>0.26320028637909432</v>
      </c>
      <c r="Q13" s="40"/>
      <c r="R13" s="40"/>
    </row>
    <row r="14" spans="1:18" ht="15.5" thickTop="1" thickBot="1" x14ac:dyDescent="0.4">
      <c r="A14" s="67" t="s">
        <v>62</v>
      </c>
      <c r="B14" s="67"/>
      <c r="C14" s="67"/>
      <c r="D14" s="67"/>
      <c r="E14" s="67"/>
      <c r="F14" s="68">
        <v>7741</v>
      </c>
      <c r="G14" s="68"/>
      <c r="H14" s="68">
        <v>6116</v>
      </c>
      <c r="I14" s="68"/>
      <c r="J14" s="39" t="s">
        <v>73</v>
      </c>
      <c r="K14" s="39">
        <f t="shared" ref="K14:K21" si="0">F14 / $K$24</f>
        <v>0.10665325636185778</v>
      </c>
      <c r="L14" s="39" t="s">
        <v>82</v>
      </c>
      <c r="M14" s="39">
        <f t="shared" ref="M14:M21" si="1">H14 / $L$24</f>
        <v>9.5241061417715212E-2</v>
      </c>
      <c r="N14" s="39" t="s">
        <v>91</v>
      </c>
      <c r="O14" s="39">
        <f t="shared" ref="O14:O21" si="2">(F14+H14) / ($K$24 + $L$24)</f>
        <v>0.10129608105440908</v>
      </c>
      <c r="P14" s="40">
        <f t="shared" ref="P14:P21" si="3">((H14 - F14) / F14) * 100%</f>
        <v>-0.20992119881152305</v>
      </c>
      <c r="Q14" s="40"/>
      <c r="R14" s="40"/>
    </row>
    <row r="15" spans="1:18" ht="15.5" thickTop="1" thickBot="1" x14ac:dyDescent="0.4">
      <c r="A15" s="67" t="s">
        <v>63</v>
      </c>
      <c r="B15" s="67"/>
      <c r="C15" s="67"/>
      <c r="D15" s="67"/>
      <c r="E15" s="67"/>
      <c r="F15" s="68">
        <v>532</v>
      </c>
      <c r="G15" s="68"/>
      <c r="H15" s="68">
        <v>1935</v>
      </c>
      <c r="I15" s="68"/>
      <c r="J15" s="39" t="s">
        <v>74</v>
      </c>
      <c r="K15" s="39">
        <f t="shared" si="0"/>
        <v>7.3297419434838317E-3</v>
      </c>
      <c r="L15" s="39" t="s">
        <v>89</v>
      </c>
      <c r="M15" s="39">
        <f t="shared" si="1"/>
        <v>3.0132677214401396E-2</v>
      </c>
      <c r="N15" s="39" t="s">
        <v>92</v>
      </c>
      <c r="O15" s="39">
        <f t="shared" si="2"/>
        <v>1.8034021213915511E-2</v>
      </c>
      <c r="P15" s="40">
        <f t="shared" si="3"/>
        <v>2.6372180451127818</v>
      </c>
      <c r="Q15" s="40"/>
      <c r="R15" s="40"/>
    </row>
    <row r="16" spans="1:18" ht="15.5" thickTop="1" thickBot="1" x14ac:dyDescent="0.4">
      <c r="A16" s="67" t="s">
        <v>64</v>
      </c>
      <c r="B16" s="67"/>
      <c r="C16" s="67"/>
      <c r="D16" s="67"/>
      <c r="E16" s="67"/>
      <c r="F16" s="68">
        <v>2717</v>
      </c>
      <c r="G16" s="68"/>
      <c r="H16" s="68">
        <v>5855</v>
      </c>
      <c r="I16" s="68"/>
      <c r="J16" s="39" t="s">
        <v>75</v>
      </c>
      <c r="K16" s="39">
        <f t="shared" si="0"/>
        <v>3.7434039211363852E-2</v>
      </c>
      <c r="L16" s="39" t="s">
        <v>88</v>
      </c>
      <c r="M16" s="39">
        <f t="shared" si="1"/>
        <v>9.117665379344711E-2</v>
      </c>
      <c r="N16" s="39" t="s">
        <v>93</v>
      </c>
      <c r="O16" s="39">
        <f t="shared" si="2"/>
        <v>6.2662192884346879E-2</v>
      </c>
      <c r="P16" s="40">
        <f t="shared" si="3"/>
        <v>1.1549503128450498</v>
      </c>
      <c r="Q16" s="40"/>
      <c r="R16" s="40"/>
    </row>
    <row r="17" spans="1:18" ht="15.5" thickTop="1" thickBot="1" x14ac:dyDescent="0.4">
      <c r="A17" s="67" t="s">
        <v>65</v>
      </c>
      <c r="B17" s="67"/>
      <c r="C17" s="67"/>
      <c r="D17" s="67"/>
      <c r="E17" s="67"/>
      <c r="F17" s="68">
        <v>184</v>
      </c>
      <c r="G17" s="68"/>
      <c r="H17" s="68">
        <v>209</v>
      </c>
      <c r="I17" s="68"/>
      <c r="J17" s="39" t="s">
        <v>76</v>
      </c>
      <c r="K17" s="39">
        <f t="shared" si="0"/>
        <v>2.5350987172951599E-3</v>
      </c>
      <c r="L17" s="39" t="s">
        <v>87</v>
      </c>
      <c r="M17" s="39">
        <f t="shared" si="1"/>
        <v>3.254640588015448E-3</v>
      </c>
      <c r="N17" s="39" t="s">
        <v>94</v>
      </c>
      <c r="O17" s="39">
        <f t="shared" si="2"/>
        <v>2.8728700190793657E-3</v>
      </c>
      <c r="P17" s="40">
        <f t="shared" si="3"/>
        <v>0.1358695652173913</v>
      </c>
      <c r="Q17" s="40"/>
      <c r="R17" s="40"/>
    </row>
    <row r="18" spans="1:18" ht="15.5" thickTop="1" thickBot="1" x14ac:dyDescent="0.4">
      <c r="A18" s="67" t="s">
        <v>66</v>
      </c>
      <c r="B18" s="67"/>
      <c r="C18" s="67"/>
      <c r="D18" s="67"/>
      <c r="E18" s="67"/>
      <c r="F18" s="68">
        <v>47</v>
      </c>
      <c r="G18" s="68"/>
      <c r="H18" s="68">
        <v>40</v>
      </c>
      <c r="I18" s="68"/>
      <c r="J18" s="39" t="s">
        <v>77</v>
      </c>
      <c r="K18" s="39">
        <f t="shared" si="0"/>
        <v>6.475523897438724E-4</v>
      </c>
      <c r="L18" s="39" t="s">
        <v>86</v>
      </c>
      <c r="M18" s="39">
        <f t="shared" si="1"/>
        <v>6.2289772019434413E-4</v>
      </c>
      <c r="N18" s="39" t="s">
        <v>95</v>
      </c>
      <c r="O18" s="39">
        <f t="shared" si="2"/>
        <v>6.3597885918550848E-4</v>
      </c>
      <c r="P18" s="40">
        <f t="shared" si="3"/>
        <v>-0.14893617021276595</v>
      </c>
      <c r="Q18" s="40"/>
      <c r="R18" s="40"/>
    </row>
    <row r="19" spans="1:18" ht="15.5" thickTop="1" thickBot="1" x14ac:dyDescent="0.4">
      <c r="A19" s="67" t="s">
        <v>99</v>
      </c>
      <c r="B19" s="67"/>
      <c r="C19" s="67"/>
      <c r="D19" s="67"/>
      <c r="E19" s="67"/>
      <c r="F19" s="68">
        <v>26366</v>
      </c>
      <c r="G19" s="68"/>
      <c r="H19" s="68">
        <v>20717</v>
      </c>
      <c r="I19" s="68"/>
      <c r="J19" s="39" t="s">
        <v>78</v>
      </c>
      <c r="K19" s="39">
        <f t="shared" si="0"/>
        <v>0.36326311293589231</v>
      </c>
      <c r="L19" s="39" t="s">
        <v>85</v>
      </c>
      <c r="M19" s="39">
        <f t="shared" si="1"/>
        <v>0.32261430173165567</v>
      </c>
      <c r="N19" s="39" t="s">
        <v>96</v>
      </c>
      <c r="O19" s="39">
        <f t="shared" si="2"/>
        <v>0.34418152444863559</v>
      </c>
      <c r="P19" s="40">
        <f t="shared" si="3"/>
        <v>-0.21425320488507926</v>
      </c>
      <c r="Q19" s="40"/>
      <c r="R19" s="40"/>
    </row>
    <row r="20" spans="1:18" ht="15.5" thickTop="1" thickBot="1" x14ac:dyDescent="0.4">
      <c r="A20" s="67" t="s">
        <v>67</v>
      </c>
      <c r="B20" s="67"/>
      <c r="C20" s="67"/>
      <c r="D20" s="67"/>
      <c r="E20" s="67"/>
      <c r="F20" s="68">
        <v>22756</v>
      </c>
      <c r="G20" s="68"/>
      <c r="H20" s="68">
        <v>14124</v>
      </c>
      <c r="I20" s="68"/>
      <c r="J20" s="39" t="s">
        <v>79</v>
      </c>
      <c r="K20" s="39">
        <f t="shared" si="0"/>
        <v>0.31352557831939487</v>
      </c>
      <c r="L20" s="39" t="s">
        <v>84</v>
      </c>
      <c r="M20" s="39">
        <f t="shared" si="1"/>
        <v>0.21994518500062291</v>
      </c>
      <c r="N20" s="39" t="s">
        <v>97</v>
      </c>
      <c r="O20" s="39">
        <f t="shared" si="2"/>
        <v>0.26959655548001782</v>
      </c>
      <c r="P20" s="40">
        <f t="shared" si="3"/>
        <v>-0.37932852873967304</v>
      </c>
      <c r="Q20" s="40"/>
      <c r="R20" s="40"/>
    </row>
    <row r="21" spans="1:18" ht="15.5" thickTop="1" thickBot="1" x14ac:dyDescent="0.4">
      <c r="A21" s="67" t="s">
        <v>68</v>
      </c>
      <c r="B21" s="67"/>
      <c r="C21" s="67"/>
      <c r="D21" s="67"/>
      <c r="E21" s="67"/>
      <c r="F21" s="68">
        <v>1064</v>
      </c>
      <c r="G21" s="68"/>
      <c r="H21" s="68">
        <v>1105</v>
      </c>
      <c r="I21" s="68"/>
      <c r="J21" s="39" t="s">
        <v>80</v>
      </c>
      <c r="K21" s="39">
        <f t="shared" si="0"/>
        <v>1.4659483886967663E-2</v>
      </c>
      <c r="L21" s="39" t="s">
        <v>83</v>
      </c>
      <c r="M21" s="39">
        <f t="shared" si="1"/>
        <v>1.7207549520368754E-2</v>
      </c>
      <c r="N21" s="39" t="s">
        <v>98</v>
      </c>
      <c r="O21" s="39">
        <f t="shared" si="2"/>
        <v>1.5855610868659401E-2</v>
      </c>
      <c r="P21" s="40">
        <f t="shared" si="3"/>
        <v>3.8533834586466163E-2</v>
      </c>
      <c r="Q21" s="40"/>
      <c r="R21" s="40"/>
    </row>
    <row r="22" spans="1:18" ht="15" thickTop="1" x14ac:dyDescent="0.35"/>
    <row r="23" spans="1:18" x14ac:dyDescent="0.35">
      <c r="K23" s="24" t="s">
        <v>69</v>
      </c>
      <c r="L23" s="24" t="s">
        <v>70</v>
      </c>
    </row>
    <row r="24" spans="1:18" x14ac:dyDescent="0.35">
      <c r="K24" s="25">
        <f>SUM(F13:G21)</f>
        <v>72581</v>
      </c>
      <c r="L24" s="25">
        <f xml:space="preserve"> SUM(H13:I21)</f>
        <v>64216</v>
      </c>
    </row>
  </sheetData>
  <mergeCells count="46">
    <mergeCell ref="A18:E18"/>
    <mergeCell ref="F18:G18"/>
    <mergeCell ref="H18:I18"/>
    <mergeCell ref="A21:E21"/>
    <mergeCell ref="F21:G21"/>
    <mergeCell ref="H21:I21"/>
    <mergeCell ref="A19:E19"/>
    <mergeCell ref="F19:G19"/>
    <mergeCell ref="H19:I19"/>
    <mergeCell ref="A20:E20"/>
    <mergeCell ref="F20:G20"/>
    <mergeCell ref="H20:I20"/>
    <mergeCell ref="A16:E16"/>
    <mergeCell ref="F16:G16"/>
    <mergeCell ref="H16:I16"/>
    <mergeCell ref="A17:E17"/>
    <mergeCell ref="F17:G17"/>
    <mergeCell ref="H17:I17"/>
    <mergeCell ref="F14:G14"/>
    <mergeCell ref="H14:I14"/>
    <mergeCell ref="A15:E15"/>
    <mergeCell ref="F15:G15"/>
    <mergeCell ref="H15:I15"/>
    <mergeCell ref="P10:R11"/>
    <mergeCell ref="P12:R12"/>
    <mergeCell ref="P13:R13"/>
    <mergeCell ref="P14:R14"/>
    <mergeCell ref="A10:E12"/>
    <mergeCell ref="F10:I11"/>
    <mergeCell ref="J10:O11"/>
    <mergeCell ref="F12:G12"/>
    <mergeCell ref="H12:I12"/>
    <mergeCell ref="J12:K12"/>
    <mergeCell ref="L12:M12"/>
    <mergeCell ref="N12:O12"/>
    <mergeCell ref="A13:E13"/>
    <mergeCell ref="F13:G13"/>
    <mergeCell ref="H13:I13"/>
    <mergeCell ref="A14:E14"/>
    <mergeCell ref="P20:R20"/>
    <mergeCell ref="P21:R21"/>
    <mergeCell ref="P15:R15"/>
    <mergeCell ref="P16:R16"/>
    <mergeCell ref="P18:R18"/>
    <mergeCell ref="P17:R17"/>
    <mergeCell ref="P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2020-10-11T23:14:39Z</dcterms:created>
  <dcterms:modified xsi:type="dcterms:W3CDTF">2020-10-23T09:56:29Z</dcterms:modified>
</cp:coreProperties>
</file>