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alakalkhaldi/Desktop/"/>
    </mc:Choice>
  </mc:AlternateContent>
  <bookViews>
    <workbookView xWindow="0" yWindow="460" windowWidth="25600" windowHeight="1478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L84" i="1"/>
  <c r="K84" i="1"/>
  <c r="F84" i="1"/>
  <c r="E84" i="1"/>
  <c r="D84" i="1"/>
  <c r="C84" i="1"/>
  <c r="B84" i="1"/>
  <c r="G83" i="1"/>
  <c r="F83" i="1"/>
  <c r="E83" i="1"/>
  <c r="D83" i="1"/>
  <c r="C83" i="1"/>
  <c r="B83" i="1"/>
  <c r="L82" i="1"/>
  <c r="K82" i="1"/>
  <c r="F82" i="1"/>
  <c r="E82" i="1"/>
  <c r="D82" i="1"/>
  <c r="C82" i="1"/>
  <c r="B82" i="1"/>
  <c r="G81" i="1"/>
  <c r="F81" i="1"/>
  <c r="E81" i="1"/>
  <c r="D81" i="1"/>
  <c r="C81" i="1"/>
  <c r="B81" i="1"/>
  <c r="F80" i="1"/>
  <c r="E80" i="1"/>
  <c r="D80" i="1"/>
  <c r="C80" i="1"/>
  <c r="B80" i="1"/>
  <c r="G79" i="1"/>
  <c r="F79" i="1"/>
  <c r="E79" i="1"/>
  <c r="D79" i="1"/>
  <c r="C79" i="1"/>
  <c r="B79" i="1"/>
  <c r="L78" i="1"/>
  <c r="K78" i="1"/>
  <c r="F78" i="1"/>
  <c r="E78" i="1"/>
  <c r="D78" i="1"/>
  <c r="C78" i="1"/>
  <c r="B78" i="1"/>
  <c r="F77" i="1"/>
  <c r="E77" i="1"/>
  <c r="D77" i="1"/>
  <c r="C77" i="1"/>
  <c r="B77" i="1"/>
  <c r="L76" i="1"/>
  <c r="K76" i="1"/>
  <c r="F76" i="1"/>
  <c r="E76" i="1"/>
  <c r="D76" i="1"/>
  <c r="C76" i="1"/>
  <c r="B76" i="1"/>
  <c r="G75" i="1"/>
  <c r="F75" i="1"/>
  <c r="E75" i="1"/>
  <c r="D75" i="1"/>
  <c r="C75" i="1"/>
  <c r="B75" i="1"/>
  <c r="L74" i="1"/>
  <c r="K74" i="1"/>
  <c r="F74" i="1"/>
  <c r="E74" i="1"/>
  <c r="D74" i="1"/>
  <c r="C74" i="1"/>
  <c r="B74" i="1"/>
  <c r="G73" i="1"/>
  <c r="F73" i="1"/>
  <c r="E73" i="1"/>
  <c r="D73" i="1"/>
  <c r="C73" i="1"/>
  <c r="B73" i="1"/>
  <c r="F68" i="1"/>
  <c r="E68" i="1"/>
  <c r="D68" i="1"/>
  <c r="C68" i="1"/>
  <c r="B68" i="1"/>
  <c r="G68" i="1"/>
  <c r="M67" i="1"/>
  <c r="M84" i="1"/>
  <c r="L67" i="1"/>
  <c r="K67" i="1"/>
  <c r="J67" i="1"/>
  <c r="J84" i="1"/>
  <c r="I67" i="1"/>
  <c r="N67" i="1"/>
  <c r="N84" i="1"/>
  <c r="G67" i="1"/>
  <c r="N66" i="1"/>
  <c r="N83" i="1"/>
  <c r="M66" i="1"/>
  <c r="M83" i="1"/>
  <c r="L66" i="1"/>
  <c r="L83" i="1"/>
  <c r="K66" i="1"/>
  <c r="K83" i="1"/>
  <c r="J66" i="1"/>
  <c r="J83" i="1"/>
  <c r="I66" i="1"/>
  <c r="I83" i="1"/>
  <c r="G66" i="1"/>
  <c r="M65" i="1"/>
  <c r="N65" i="1"/>
  <c r="N82" i="1"/>
  <c r="L65" i="1"/>
  <c r="K65" i="1"/>
  <c r="J65" i="1"/>
  <c r="J82" i="1"/>
  <c r="I65" i="1"/>
  <c r="I82" i="1"/>
  <c r="G65" i="1"/>
  <c r="M64" i="1"/>
  <c r="M81" i="1"/>
  <c r="L64" i="1"/>
  <c r="L81" i="1"/>
  <c r="K64" i="1"/>
  <c r="K81" i="1"/>
  <c r="J64" i="1"/>
  <c r="J81" i="1"/>
  <c r="I64" i="1"/>
  <c r="I81" i="1"/>
  <c r="G64" i="1"/>
  <c r="M63" i="1"/>
  <c r="M80" i="1"/>
  <c r="L63" i="1"/>
  <c r="L80" i="1"/>
  <c r="K63" i="1"/>
  <c r="K68" i="1"/>
  <c r="J63" i="1"/>
  <c r="J80" i="1"/>
  <c r="I63" i="1"/>
  <c r="I80" i="1"/>
  <c r="G63" i="1"/>
  <c r="M62" i="1"/>
  <c r="M79" i="1"/>
  <c r="L62" i="1"/>
  <c r="L79" i="1"/>
  <c r="K62" i="1"/>
  <c r="K79" i="1"/>
  <c r="J62" i="1"/>
  <c r="N62" i="1"/>
  <c r="I62" i="1"/>
  <c r="I79" i="1"/>
  <c r="G62" i="1"/>
  <c r="M61" i="1"/>
  <c r="M78" i="1"/>
  <c r="L61" i="1"/>
  <c r="K61" i="1"/>
  <c r="J61" i="1"/>
  <c r="J78" i="1"/>
  <c r="I61" i="1"/>
  <c r="I78" i="1"/>
  <c r="G61" i="1"/>
  <c r="M60" i="1"/>
  <c r="M77" i="1"/>
  <c r="L60" i="1"/>
  <c r="L77" i="1"/>
  <c r="K60" i="1"/>
  <c r="K77" i="1"/>
  <c r="J60" i="1"/>
  <c r="J77" i="1"/>
  <c r="I60" i="1"/>
  <c r="N60" i="1"/>
  <c r="G60" i="1"/>
  <c r="M59" i="1"/>
  <c r="M76" i="1"/>
  <c r="L59" i="1"/>
  <c r="K59" i="1"/>
  <c r="J59" i="1"/>
  <c r="J76" i="1"/>
  <c r="I59" i="1"/>
  <c r="N59" i="1"/>
  <c r="N76" i="1"/>
  <c r="G59" i="1"/>
  <c r="N58" i="1"/>
  <c r="N75" i="1"/>
  <c r="M58" i="1"/>
  <c r="M75" i="1"/>
  <c r="L58" i="1"/>
  <c r="L75" i="1"/>
  <c r="K58" i="1"/>
  <c r="K75" i="1"/>
  <c r="J58" i="1"/>
  <c r="J75" i="1"/>
  <c r="I58" i="1"/>
  <c r="I75" i="1"/>
  <c r="G58" i="1"/>
  <c r="M57" i="1"/>
  <c r="N57" i="1"/>
  <c r="N74" i="1"/>
  <c r="L57" i="1"/>
  <c r="K57" i="1"/>
  <c r="J57" i="1"/>
  <c r="J74" i="1"/>
  <c r="I57" i="1"/>
  <c r="I74" i="1"/>
  <c r="G57" i="1"/>
  <c r="M56" i="1"/>
  <c r="M73" i="1"/>
  <c r="L56" i="1"/>
  <c r="L68" i="1"/>
  <c r="L85" i="1"/>
  <c r="K56" i="1"/>
  <c r="J56" i="1"/>
  <c r="J68" i="1"/>
  <c r="I56" i="1"/>
  <c r="I68" i="1"/>
  <c r="G56" i="1"/>
  <c r="F51" i="1"/>
  <c r="E51" i="1"/>
  <c r="D51" i="1"/>
  <c r="C51" i="1"/>
  <c r="B51" i="1"/>
  <c r="G51" i="1"/>
  <c r="M50" i="1"/>
  <c r="L50" i="1"/>
  <c r="K50" i="1"/>
  <c r="J50" i="1"/>
  <c r="I50" i="1"/>
  <c r="N50" i="1"/>
  <c r="G50" i="1"/>
  <c r="N49" i="1"/>
  <c r="M49" i="1"/>
  <c r="L49" i="1"/>
  <c r="K49" i="1"/>
  <c r="J49" i="1"/>
  <c r="I49" i="1"/>
  <c r="G49" i="1"/>
  <c r="M48" i="1"/>
  <c r="N48" i="1"/>
  <c r="L48" i="1"/>
  <c r="K48" i="1"/>
  <c r="J48" i="1"/>
  <c r="I48" i="1"/>
  <c r="G48" i="1"/>
  <c r="M47" i="1"/>
  <c r="L47" i="1"/>
  <c r="K47" i="1"/>
  <c r="J47" i="1"/>
  <c r="I47" i="1"/>
  <c r="N47" i="1"/>
  <c r="G47" i="1"/>
  <c r="M46" i="1"/>
  <c r="L46" i="1"/>
  <c r="K46" i="1"/>
  <c r="K51" i="1"/>
  <c r="J46" i="1"/>
  <c r="I46" i="1"/>
  <c r="N46" i="1"/>
  <c r="G46" i="1"/>
  <c r="M45" i="1"/>
  <c r="L45" i="1"/>
  <c r="K45" i="1"/>
  <c r="J45" i="1"/>
  <c r="N45" i="1"/>
  <c r="I45" i="1"/>
  <c r="G45" i="1"/>
  <c r="M44" i="1"/>
  <c r="L44" i="1"/>
  <c r="K44" i="1"/>
  <c r="J44" i="1"/>
  <c r="I44" i="1"/>
  <c r="N44" i="1"/>
  <c r="G44" i="1"/>
  <c r="M43" i="1"/>
  <c r="L43" i="1"/>
  <c r="K43" i="1"/>
  <c r="J43" i="1"/>
  <c r="I43" i="1"/>
  <c r="N43" i="1"/>
  <c r="G43" i="1"/>
  <c r="M42" i="1"/>
  <c r="L42" i="1"/>
  <c r="K42" i="1"/>
  <c r="J42" i="1"/>
  <c r="I42" i="1"/>
  <c r="N42" i="1"/>
  <c r="G42" i="1"/>
  <c r="N41" i="1"/>
  <c r="M41" i="1"/>
  <c r="L41" i="1"/>
  <c r="K41" i="1"/>
  <c r="J41" i="1"/>
  <c r="I41" i="1"/>
  <c r="G41" i="1"/>
  <c r="M40" i="1"/>
  <c r="N40" i="1"/>
  <c r="L40" i="1"/>
  <c r="K40" i="1"/>
  <c r="J40" i="1"/>
  <c r="I40" i="1"/>
  <c r="G40" i="1"/>
  <c r="M39" i="1"/>
  <c r="M51" i="1"/>
  <c r="L39" i="1"/>
  <c r="L51" i="1"/>
  <c r="K39" i="1"/>
  <c r="K73" i="1"/>
  <c r="J39" i="1"/>
  <c r="J51" i="1"/>
  <c r="I39" i="1"/>
  <c r="I51" i="1"/>
  <c r="G39" i="1"/>
  <c r="F34" i="1"/>
  <c r="E34" i="1"/>
  <c r="D34" i="1"/>
  <c r="C34" i="1"/>
  <c r="B34" i="1"/>
  <c r="G34" i="1"/>
  <c r="M33" i="1"/>
  <c r="L33" i="1"/>
  <c r="K33" i="1"/>
  <c r="J33" i="1"/>
  <c r="I33" i="1"/>
  <c r="N33" i="1"/>
  <c r="G33" i="1"/>
  <c r="N32" i="1"/>
  <c r="M32" i="1"/>
  <c r="L32" i="1"/>
  <c r="K32" i="1"/>
  <c r="J32" i="1"/>
  <c r="I32" i="1"/>
  <c r="G32" i="1"/>
  <c r="M31" i="1"/>
  <c r="N31" i="1"/>
  <c r="L31" i="1"/>
  <c r="K31" i="1"/>
  <c r="J31" i="1"/>
  <c r="I31" i="1"/>
  <c r="G31" i="1"/>
  <c r="M30" i="1"/>
  <c r="L30" i="1"/>
  <c r="K30" i="1"/>
  <c r="J30" i="1"/>
  <c r="I30" i="1"/>
  <c r="N30" i="1"/>
  <c r="G30" i="1"/>
  <c r="M29" i="1"/>
  <c r="L29" i="1"/>
  <c r="K29" i="1"/>
  <c r="K34" i="1"/>
  <c r="J29" i="1"/>
  <c r="I29" i="1"/>
  <c r="N29" i="1"/>
  <c r="G29" i="1"/>
  <c r="M28" i="1"/>
  <c r="L28" i="1"/>
  <c r="K28" i="1"/>
  <c r="J28" i="1"/>
  <c r="N28" i="1"/>
  <c r="I28" i="1"/>
  <c r="G28" i="1"/>
  <c r="M27" i="1"/>
  <c r="L27" i="1"/>
  <c r="K27" i="1"/>
  <c r="J27" i="1"/>
  <c r="I27" i="1"/>
  <c r="N27" i="1"/>
  <c r="G27" i="1"/>
  <c r="M26" i="1"/>
  <c r="L26" i="1"/>
  <c r="K26" i="1"/>
  <c r="J26" i="1"/>
  <c r="I26" i="1"/>
  <c r="N26" i="1"/>
  <c r="G26" i="1"/>
  <c r="M25" i="1"/>
  <c r="L25" i="1"/>
  <c r="K25" i="1"/>
  <c r="J25" i="1"/>
  <c r="I25" i="1"/>
  <c r="N25" i="1"/>
  <c r="G25" i="1"/>
  <c r="N24" i="1"/>
  <c r="M24" i="1"/>
  <c r="L24" i="1"/>
  <c r="K24" i="1"/>
  <c r="J24" i="1"/>
  <c r="I24" i="1"/>
  <c r="G24" i="1"/>
  <c r="M23" i="1"/>
  <c r="N23" i="1"/>
  <c r="L23" i="1"/>
  <c r="K23" i="1"/>
  <c r="J23" i="1"/>
  <c r="I23" i="1"/>
  <c r="G23" i="1"/>
  <c r="M22" i="1"/>
  <c r="M34" i="1"/>
  <c r="L22" i="1"/>
  <c r="L34" i="1"/>
  <c r="K22" i="1"/>
  <c r="J22" i="1"/>
  <c r="J34" i="1"/>
  <c r="I22" i="1"/>
  <c r="I34" i="1"/>
  <c r="G22" i="1"/>
  <c r="F17" i="1"/>
  <c r="E17" i="1"/>
  <c r="E85" i="1"/>
  <c r="D17" i="1"/>
  <c r="D85" i="1"/>
  <c r="C17" i="1"/>
  <c r="C85" i="1"/>
  <c r="B17" i="1"/>
  <c r="G17" i="1"/>
  <c r="M16" i="1"/>
  <c r="L16" i="1"/>
  <c r="K16" i="1"/>
  <c r="J16" i="1"/>
  <c r="I16" i="1"/>
  <c r="N16" i="1"/>
  <c r="G16" i="1"/>
  <c r="G84" i="1"/>
  <c r="N15" i="1"/>
  <c r="M15" i="1"/>
  <c r="L15" i="1"/>
  <c r="K15" i="1"/>
  <c r="J15" i="1"/>
  <c r="I15" i="1"/>
  <c r="G15" i="1"/>
  <c r="M14" i="1"/>
  <c r="N14" i="1"/>
  <c r="L14" i="1"/>
  <c r="K14" i="1"/>
  <c r="J14" i="1"/>
  <c r="I14" i="1"/>
  <c r="G14" i="1"/>
  <c r="G82" i="1"/>
  <c r="M13" i="1"/>
  <c r="L13" i="1"/>
  <c r="K13" i="1"/>
  <c r="J13" i="1"/>
  <c r="I13" i="1"/>
  <c r="N13" i="1"/>
  <c r="G13" i="1"/>
  <c r="M12" i="1"/>
  <c r="L12" i="1"/>
  <c r="K12" i="1"/>
  <c r="K17" i="1"/>
  <c r="J12" i="1"/>
  <c r="I12" i="1"/>
  <c r="G12" i="1"/>
  <c r="G80" i="1"/>
  <c r="M11" i="1"/>
  <c r="L11" i="1"/>
  <c r="K11" i="1"/>
  <c r="J11" i="1"/>
  <c r="N11" i="1"/>
  <c r="I11" i="1"/>
  <c r="G11" i="1"/>
  <c r="M10" i="1"/>
  <c r="L10" i="1"/>
  <c r="K10" i="1"/>
  <c r="J10" i="1"/>
  <c r="I10" i="1"/>
  <c r="N10" i="1"/>
  <c r="G10" i="1"/>
  <c r="G78" i="1"/>
  <c r="M9" i="1"/>
  <c r="L9" i="1"/>
  <c r="K9" i="1"/>
  <c r="J9" i="1"/>
  <c r="I9" i="1"/>
  <c r="N9" i="1"/>
  <c r="G9" i="1"/>
  <c r="G77" i="1"/>
  <c r="M8" i="1"/>
  <c r="L8" i="1"/>
  <c r="K8" i="1"/>
  <c r="J8" i="1"/>
  <c r="I8" i="1"/>
  <c r="N8" i="1"/>
  <c r="G8" i="1"/>
  <c r="G76" i="1"/>
  <c r="N7" i="1"/>
  <c r="M7" i="1"/>
  <c r="L7" i="1"/>
  <c r="K7" i="1"/>
  <c r="J7" i="1"/>
  <c r="I7" i="1"/>
  <c r="G7" i="1"/>
  <c r="M6" i="1"/>
  <c r="N6" i="1"/>
  <c r="L6" i="1"/>
  <c r="K6" i="1"/>
  <c r="J6" i="1"/>
  <c r="I6" i="1"/>
  <c r="G6" i="1"/>
  <c r="G74" i="1"/>
  <c r="M5" i="1"/>
  <c r="M17" i="1"/>
  <c r="L5" i="1"/>
  <c r="L17" i="1"/>
  <c r="K5" i="1"/>
  <c r="J5" i="1"/>
  <c r="J17" i="1"/>
  <c r="I5" i="1"/>
  <c r="I17" i="1"/>
  <c r="G5" i="1"/>
  <c r="K85" i="1"/>
  <c r="N79" i="1"/>
  <c r="I85" i="1"/>
  <c r="G85" i="1"/>
  <c r="J85" i="1"/>
  <c r="N77" i="1"/>
  <c r="N5" i="1"/>
  <c r="N17" i="1"/>
  <c r="N22" i="1"/>
  <c r="N34" i="1"/>
  <c r="N39" i="1"/>
  <c r="N51" i="1"/>
  <c r="N56" i="1"/>
  <c r="N64" i="1"/>
  <c r="N81" i="1"/>
  <c r="M68" i="1"/>
  <c r="M85" i="1"/>
  <c r="I73" i="1"/>
  <c r="M74" i="1"/>
  <c r="I77" i="1"/>
  <c r="M82" i="1"/>
  <c r="N12" i="1"/>
  <c r="N63" i="1"/>
  <c r="N80" i="1"/>
  <c r="J73" i="1"/>
  <c r="J79" i="1"/>
  <c r="K80" i="1"/>
  <c r="B85" i="1"/>
  <c r="N61" i="1"/>
  <c r="N78" i="1"/>
  <c r="L73" i="1"/>
  <c r="I76" i="1"/>
  <c r="I84" i="1"/>
  <c r="N73" i="1"/>
  <c r="N68" i="1"/>
  <c r="N85" i="1"/>
</calcChain>
</file>

<file path=xl/sharedStrings.xml><?xml version="1.0" encoding="utf-8"?>
<sst xmlns="http://schemas.openxmlformats.org/spreadsheetml/2006/main" count="258" uniqueCount="41">
  <si>
    <t xml:space="preserve"> </t>
  </si>
  <si>
    <t>Location</t>
  </si>
  <si>
    <t xml:space="preserve">Assistants= </t>
  </si>
  <si>
    <t xml:space="preserve">Date=  </t>
  </si>
  <si>
    <t>18/2/2005</t>
  </si>
  <si>
    <t>Biomass</t>
  </si>
  <si>
    <t>Transect Size= 100 x 5 m</t>
  </si>
  <si>
    <t>Kg/hectare</t>
  </si>
  <si>
    <t>Family Group</t>
  </si>
  <si>
    <t>3-10cm</t>
  </si>
  <si>
    <t>10-20cm</t>
  </si>
  <si>
    <t>20-30cm</t>
  </si>
  <si>
    <t>30-40</t>
  </si>
  <si>
    <t>&gt;40</t>
  </si>
  <si>
    <t>Total</t>
  </si>
  <si>
    <t>Acanthuridae</t>
  </si>
  <si>
    <t>Balistidae</t>
  </si>
  <si>
    <t>Chaetodontidae</t>
  </si>
  <si>
    <t>Diodontidae</t>
  </si>
  <si>
    <t>Labridae</t>
  </si>
  <si>
    <t>Mullidae</t>
  </si>
  <si>
    <t>Lutjanidae</t>
  </si>
  <si>
    <t>Pomacanthidae</t>
  </si>
  <si>
    <t>Pomacentridae</t>
  </si>
  <si>
    <t>Scaridae</t>
  </si>
  <si>
    <t>Siganidae</t>
  </si>
  <si>
    <t>Others</t>
  </si>
  <si>
    <t>Transect Size=</t>
  </si>
  <si>
    <t>500m2</t>
  </si>
  <si>
    <t xml:space="preserve">Transect Size= </t>
  </si>
  <si>
    <t>Totals</t>
  </si>
  <si>
    <t>Density, #/500m2</t>
  </si>
  <si>
    <t>Average Biomass</t>
  </si>
  <si>
    <t xml:space="preserve">   30-40cm</t>
  </si>
  <si>
    <t xml:space="preserve">     &gt;40cm</t>
  </si>
  <si>
    <t xml:space="preserve">  30-40cm</t>
  </si>
  <si>
    <t xml:space="preserve">  &gt;40cm</t>
  </si>
  <si>
    <t>Nias</t>
  </si>
  <si>
    <t>Gerry</t>
  </si>
  <si>
    <t>Site=</t>
  </si>
  <si>
    <t>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</si>
</sst>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14" fontId="0" fillId="0" borderId="0" xfId="0" applyNumberFormat="1" applyProtection="1">
      <protection locked="0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="98" workbookViewId="0">
      <selection sqref="A1:N17"/>
    </sheetView>
  </sheetViews>
  <sheetFormatPr baseColWidth="10" defaultRowHeight="16" x14ac:dyDescent="0.2"/>
  <cols>
    <col min="1" max="1" width="16.5" bestFit="1" customWidth="1"/>
    <col min="2" max="2" width="21.83203125" bestFit="1" customWidth="1"/>
    <col min="3" max="3" width="9.83203125" bestFit="1" customWidth="1"/>
    <col min="4" max="4" width="8.33203125" bestFit="1" customWidth="1"/>
    <col min="5" max="5" width="14" bestFit="1" customWidth="1"/>
    <col min="6" max="6" width="10" bestFit="1" customWidth="1"/>
    <col min="7" max="7" width="6.6640625" bestFit="1" customWidth="1"/>
    <col min="8" max="8" width="15" bestFit="1" customWidth="1"/>
    <col min="9" max="9" width="7.33203125" bestFit="1" customWidth="1"/>
    <col min="10" max="11" width="8.33203125" bestFit="1" customWidth="1"/>
    <col min="12" max="12" width="9.33203125" bestFit="1" customWidth="1"/>
    <col min="13" max="13" width="7.6640625" bestFit="1" customWidth="1"/>
    <col min="14" max="14" width="7.1640625" bestFit="1" customWidth="1"/>
  </cols>
  <sheetData>
    <row r="1" spans="1:14" x14ac:dyDescent="0.2">
      <c r="A1" t="s">
        <v>0</v>
      </c>
      <c r="B1" s="1" t="s">
        <v>1</v>
      </c>
      <c r="C1" s="2" t="s">
        <v>37</v>
      </c>
      <c r="D1" s="1"/>
      <c r="E1" s="1" t="s">
        <v>2</v>
      </c>
      <c r="F1" s="1" t="s">
        <v>38</v>
      </c>
      <c r="G1" s="3"/>
    </row>
    <row r="2" spans="1:14" x14ac:dyDescent="0.2">
      <c r="B2" s="1" t="s">
        <v>3</v>
      </c>
      <c r="C2" s="4" t="s">
        <v>4</v>
      </c>
      <c r="D2" s="1"/>
      <c r="E2" s="1" t="s">
        <v>40</v>
      </c>
      <c r="F2" s="1">
        <v>1</v>
      </c>
      <c r="G2" t="s">
        <v>0</v>
      </c>
      <c r="H2" t="s">
        <v>5</v>
      </c>
    </row>
    <row r="3" spans="1:14" x14ac:dyDescent="0.2">
      <c r="B3" s="1" t="s">
        <v>6</v>
      </c>
      <c r="C3" s="1"/>
      <c r="D3" s="1"/>
      <c r="E3" s="1" t="s">
        <v>39</v>
      </c>
      <c r="F3" s="1">
        <v>1</v>
      </c>
      <c r="H3" t="s">
        <v>7</v>
      </c>
    </row>
    <row r="4" spans="1:14" x14ac:dyDescent="0.2">
      <c r="A4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t="s">
        <v>14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>
        <f t="shared" ref="G5:G17" si="0">SUM(B5:F5)</f>
        <v>0</v>
      </c>
      <c r="H5" t="s">
        <v>15</v>
      </c>
      <c r="I5">
        <f>0.0117*B5*20</f>
        <v>0</v>
      </c>
      <c r="J5">
        <f>0.0894*C5*20</f>
        <v>0</v>
      </c>
      <c r="K5">
        <f>0.3991*D5*20</f>
        <v>0</v>
      </c>
      <c r="L5">
        <f>1.0697*E5*20</f>
        <v>0</v>
      </c>
      <c r="M5">
        <f>2.2339*F5*20</f>
        <v>0</v>
      </c>
      <c r="N5">
        <f t="shared" ref="N5:N14" si="1">SUM(I5:M5)</f>
        <v>0</v>
      </c>
    </row>
    <row r="6" spans="1:14" x14ac:dyDescent="0.2">
      <c r="A6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f t="shared" si="0"/>
        <v>0</v>
      </c>
      <c r="H6" t="s">
        <v>16</v>
      </c>
      <c r="I6">
        <f>0.0119*20*B6</f>
        <v>0</v>
      </c>
      <c r="J6">
        <f>0.0924*20*C6</f>
        <v>0</v>
      </c>
      <c r="K6">
        <f>0.419*20*D6</f>
        <v>0</v>
      </c>
      <c r="L6">
        <f>1.1343*20*E6</f>
        <v>0</v>
      </c>
      <c r="M6">
        <f>2.3868*20*F6</f>
        <v>0</v>
      </c>
      <c r="N6">
        <f t="shared" si="1"/>
        <v>0</v>
      </c>
    </row>
    <row r="7" spans="1:14" x14ac:dyDescent="0.2">
      <c r="A7" t="s">
        <v>17</v>
      </c>
      <c r="B7" s="1">
        <v>2</v>
      </c>
      <c r="C7" s="1">
        <v>1</v>
      </c>
      <c r="D7" s="1">
        <v>0</v>
      </c>
      <c r="E7" s="1">
        <v>0</v>
      </c>
      <c r="F7" s="1">
        <v>0</v>
      </c>
      <c r="G7">
        <f t="shared" si="0"/>
        <v>3</v>
      </c>
      <c r="H7" t="s">
        <v>17</v>
      </c>
      <c r="I7">
        <f>0.0112*20*B7</f>
        <v>0.44800000000000001</v>
      </c>
      <c r="J7">
        <f>0.089*20*C7</f>
        <v>1.7799999999999998</v>
      </c>
      <c r="K7">
        <f>0.41*20*D7</f>
        <v>0</v>
      </c>
      <c r="L7">
        <f>1.121*20*E7</f>
        <v>0</v>
      </c>
      <c r="M7">
        <f>2.3772*20*F7</f>
        <v>0</v>
      </c>
      <c r="N7">
        <f t="shared" si="1"/>
        <v>2.2279999999999998</v>
      </c>
    </row>
    <row r="8" spans="1:14" x14ac:dyDescent="0.2">
      <c r="A8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f t="shared" si="0"/>
        <v>0</v>
      </c>
      <c r="H8" t="s">
        <v>18</v>
      </c>
      <c r="I8">
        <f>0.0684*20*B8</f>
        <v>0</v>
      </c>
      <c r="J8">
        <f>0.1961*20*C8</f>
        <v>0</v>
      </c>
      <c r="K8">
        <f>0.4263*20*D8</f>
        <v>0</v>
      </c>
      <c r="L8">
        <f>0.7109*20*E8</f>
        <v>0</v>
      </c>
      <c r="M8">
        <f>1.0416*20*F8</f>
        <v>0</v>
      </c>
      <c r="N8">
        <f t="shared" si="1"/>
        <v>0</v>
      </c>
    </row>
    <row r="9" spans="1:14" x14ac:dyDescent="0.2">
      <c r="A9" t="s">
        <v>19</v>
      </c>
      <c r="B9" s="1">
        <v>6</v>
      </c>
      <c r="C9" s="1">
        <v>2</v>
      </c>
      <c r="D9" s="1">
        <v>0</v>
      </c>
      <c r="E9" s="1">
        <v>0</v>
      </c>
      <c r="F9" s="1">
        <v>0</v>
      </c>
      <c r="G9">
        <f t="shared" si="0"/>
        <v>8</v>
      </c>
      <c r="H9" t="s">
        <v>19</v>
      </c>
      <c r="I9">
        <f>0.0097*20*B9</f>
        <v>1.1640000000000001</v>
      </c>
      <c r="J9">
        <f>0.0576*20*C9</f>
        <v>2.3039999999999998</v>
      </c>
      <c r="K9">
        <f>0.2142*20*D9</f>
        <v>0</v>
      </c>
      <c r="L9">
        <f>0.5084*20*E9</f>
        <v>0</v>
      </c>
      <c r="M9">
        <f>0.9699*20*F9</f>
        <v>0</v>
      </c>
      <c r="N9">
        <f t="shared" si="1"/>
        <v>3.468</v>
      </c>
    </row>
    <row r="10" spans="1:14" x14ac:dyDescent="0.2">
      <c r="A10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f t="shared" si="0"/>
        <v>0</v>
      </c>
      <c r="H10" t="s">
        <v>20</v>
      </c>
      <c r="I10">
        <f>0.0041*B10*20</f>
        <v>0</v>
      </c>
      <c r="J10">
        <f>0.005*C10*20</f>
        <v>0</v>
      </c>
      <c r="K10">
        <f>0.231*D10*20</f>
        <v>0</v>
      </c>
      <c r="L10">
        <f>0.632*E10*20</f>
        <v>0</v>
      </c>
      <c r="M10">
        <f>1.339*F10*20</f>
        <v>0</v>
      </c>
      <c r="N10">
        <f t="shared" si="1"/>
        <v>0</v>
      </c>
    </row>
    <row r="11" spans="1:14" x14ac:dyDescent="0.2">
      <c r="A11" t="s">
        <v>21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>
        <f t="shared" si="0"/>
        <v>0</v>
      </c>
      <c r="H11" t="s">
        <v>21</v>
      </c>
      <c r="I11">
        <f>0.0057*20*B11</f>
        <v>0</v>
      </c>
      <c r="J11">
        <f>0.0476*20*C11</f>
        <v>0</v>
      </c>
      <c r="K11">
        <f>0.2274*20*D11</f>
        <v>0</v>
      </c>
      <c r="L11">
        <f>0.6368*20*E11</f>
        <v>0</v>
      </c>
      <c r="M11">
        <f>1.3741*20*F11</f>
        <v>0</v>
      </c>
      <c r="N11">
        <f t="shared" si="1"/>
        <v>0</v>
      </c>
    </row>
    <row r="12" spans="1:14" x14ac:dyDescent="0.2">
      <c r="A12" t="s">
        <v>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f t="shared" si="0"/>
        <v>0</v>
      </c>
      <c r="H12" t="s">
        <v>22</v>
      </c>
      <c r="I12">
        <f>0.0279*20*B12</f>
        <v>0</v>
      </c>
      <c r="J12">
        <f>0.1211*20*C12</f>
        <v>0</v>
      </c>
      <c r="K12">
        <f>0.3577*20*D12</f>
        <v>0</v>
      </c>
      <c r="L12">
        <f>0.7299*20*E12</f>
        <v>0</v>
      </c>
      <c r="M12">
        <f>1.2435*20*F12</f>
        <v>0</v>
      </c>
      <c r="N12">
        <f t="shared" si="1"/>
        <v>0</v>
      </c>
    </row>
    <row r="13" spans="1:14" x14ac:dyDescent="0.2">
      <c r="A13" t="s">
        <v>23</v>
      </c>
      <c r="B13" s="1">
        <v>87</v>
      </c>
      <c r="C13" s="1">
        <v>0</v>
      </c>
      <c r="D13" s="1">
        <v>0</v>
      </c>
      <c r="E13" s="1">
        <v>0</v>
      </c>
      <c r="F13" s="1">
        <v>0</v>
      </c>
      <c r="G13">
        <f t="shared" si="0"/>
        <v>87</v>
      </c>
      <c r="H13" t="s">
        <v>23</v>
      </c>
      <c r="I13">
        <f>0.0096*20*B13</f>
        <v>16.703999999999997</v>
      </c>
      <c r="J13">
        <f>0.0631*20*C13</f>
        <v>0</v>
      </c>
      <c r="K13">
        <f>0.2519*20*D13</f>
        <v>0</v>
      </c>
      <c r="L13">
        <f>0.6269*20*E13</f>
        <v>0</v>
      </c>
      <c r="M13">
        <f>1.239*20*F13</f>
        <v>0</v>
      </c>
      <c r="N13">
        <f t="shared" si="1"/>
        <v>16.703999999999997</v>
      </c>
    </row>
    <row r="14" spans="1:14" x14ac:dyDescent="0.2">
      <c r="A14" t="s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f t="shared" si="0"/>
        <v>0</v>
      </c>
      <c r="H14" t="s">
        <v>24</v>
      </c>
      <c r="I14">
        <f>0.0067*20*B14</f>
        <v>0</v>
      </c>
      <c r="J14">
        <f>0.0549*20*C14</f>
        <v>0</v>
      </c>
      <c r="K14">
        <f>0.2581*20*D14</f>
        <v>0</v>
      </c>
      <c r="L14">
        <f>0.7155*20*E14</f>
        <v>0</v>
      </c>
      <c r="M14">
        <f xml:space="preserve"> 1.5322*20*F14</f>
        <v>0</v>
      </c>
      <c r="N14">
        <f t="shared" si="1"/>
        <v>0</v>
      </c>
    </row>
    <row r="15" spans="1:14" x14ac:dyDescent="0.2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>
        <f t="shared" si="0"/>
        <v>0</v>
      </c>
      <c r="H15" t="s">
        <v>25</v>
      </c>
      <c r="I15">
        <f>0.0059*20*B15</f>
        <v>0</v>
      </c>
      <c r="J15">
        <f>0.0069*20*C15</f>
        <v>0</v>
      </c>
      <c r="K15">
        <f>0.314*20*D15</f>
        <v>0</v>
      </c>
      <c r="L15">
        <f>0.857*20*E15</f>
        <v>0</v>
      </c>
      <c r="M15">
        <f>1.812*20*F15</f>
        <v>0</v>
      </c>
      <c r="N15">
        <f>0.0067*20*G15</f>
        <v>0</v>
      </c>
    </row>
    <row r="16" spans="1:14" x14ac:dyDescent="0.2">
      <c r="A16" t="s">
        <v>26</v>
      </c>
      <c r="B16" s="1">
        <v>9</v>
      </c>
      <c r="C16" s="1">
        <v>0</v>
      </c>
      <c r="D16" s="1">
        <v>1</v>
      </c>
      <c r="E16" s="1">
        <v>0</v>
      </c>
      <c r="F16" s="1">
        <v>0</v>
      </c>
      <c r="G16">
        <f t="shared" si="0"/>
        <v>10</v>
      </c>
      <c r="H16" t="s">
        <v>26</v>
      </c>
      <c r="I16">
        <f>0.021*20*B16</f>
        <v>3.7800000000000002</v>
      </c>
      <c r="J16">
        <f>0.146*20*C16</f>
        <v>0</v>
      </c>
      <c r="K16">
        <f>0.6089*20*D16</f>
        <v>12.178000000000001</v>
      </c>
      <c r="L16">
        <f>1.56*20*E16</f>
        <v>0</v>
      </c>
      <c r="M16">
        <f>3.15*20*F16</f>
        <v>0</v>
      </c>
      <c r="N16">
        <f>SUM(I16:M16)</f>
        <v>15.958000000000002</v>
      </c>
    </row>
    <row r="17" spans="1:14" x14ac:dyDescent="0.2">
      <c r="A17" t="s">
        <v>14</v>
      </c>
      <c r="B17" s="1">
        <f>SUM(B5:B16)</f>
        <v>104</v>
      </c>
      <c r="C17" s="1">
        <f>SUM(C5:C16)</f>
        <v>3</v>
      </c>
      <c r="D17" s="1">
        <f>SUM(D5:D16)</f>
        <v>1</v>
      </c>
      <c r="E17" s="1">
        <f>SUM(E5:E16)</f>
        <v>0</v>
      </c>
      <c r="F17" s="1">
        <f>SUM(F5:F16)</f>
        <v>0</v>
      </c>
      <c r="G17">
        <f t="shared" si="0"/>
        <v>108</v>
      </c>
      <c r="H17" t="s">
        <v>14</v>
      </c>
      <c r="I17">
        <f t="shared" ref="I17:N17" si="2">SUM(I5:I16)</f>
        <v>22.095999999999997</v>
      </c>
      <c r="J17">
        <f t="shared" si="2"/>
        <v>4.0839999999999996</v>
      </c>
      <c r="K17">
        <f t="shared" si="2"/>
        <v>12.178000000000001</v>
      </c>
      <c r="L17">
        <f t="shared" si="2"/>
        <v>0</v>
      </c>
      <c r="M17">
        <f t="shared" si="2"/>
        <v>0</v>
      </c>
      <c r="N17">
        <f t="shared" si="2"/>
        <v>38.358000000000004</v>
      </c>
    </row>
    <row r="18" spans="1:14" x14ac:dyDescent="0.2">
      <c r="A18" t="s">
        <v>0</v>
      </c>
      <c r="B18" s="1" t="s">
        <v>1</v>
      </c>
      <c r="C18" s="2" t="s">
        <v>37</v>
      </c>
      <c r="D18" s="1"/>
      <c r="E18" s="1" t="s">
        <v>2</v>
      </c>
      <c r="F18" s="1" t="s">
        <v>38</v>
      </c>
    </row>
    <row r="19" spans="1:14" x14ac:dyDescent="0.2">
      <c r="B19" s="1" t="s">
        <v>3</v>
      </c>
      <c r="C19" s="4" t="s">
        <v>4</v>
      </c>
      <c r="D19" s="1"/>
      <c r="E19" s="1" t="s">
        <v>40</v>
      </c>
      <c r="F19" s="1">
        <v>2</v>
      </c>
      <c r="H19" t="s">
        <v>5</v>
      </c>
    </row>
    <row r="20" spans="1:14" x14ac:dyDescent="0.2">
      <c r="B20" s="1" t="s">
        <v>27</v>
      </c>
      <c r="C20" s="1" t="s">
        <v>28</v>
      </c>
      <c r="D20" s="1"/>
      <c r="E20" s="1" t="s">
        <v>39</v>
      </c>
      <c r="F20" s="1">
        <v>1</v>
      </c>
      <c r="H20" t="s">
        <v>7</v>
      </c>
    </row>
    <row r="21" spans="1:14" x14ac:dyDescent="0.2">
      <c r="A2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13</v>
      </c>
      <c r="G21" t="s">
        <v>14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</row>
    <row r="22" spans="1:14" x14ac:dyDescent="0.2">
      <c r="A22" t="s">
        <v>15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>
        <f t="shared" ref="G22:G34" si="3">SUM(B22:F22)</f>
        <v>1</v>
      </c>
      <c r="H22" t="s">
        <v>15</v>
      </c>
      <c r="I22">
        <f>0.0117*B22*20</f>
        <v>0.23400000000000001</v>
      </c>
      <c r="J22">
        <f>0.0894*C22*20</f>
        <v>0</v>
      </c>
      <c r="K22">
        <f>0.3991*D22*20</f>
        <v>0</v>
      </c>
      <c r="L22">
        <f>1.0697*E22*20</f>
        <v>0</v>
      </c>
      <c r="M22">
        <f>2.2339*F22*20</f>
        <v>0</v>
      </c>
      <c r="N22">
        <f t="shared" ref="N22:N33" si="4">SUM(I22:M22)</f>
        <v>0.23400000000000001</v>
      </c>
    </row>
    <row r="23" spans="1:14" x14ac:dyDescent="0.2">
      <c r="A23" t="s">
        <v>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>
        <f t="shared" si="3"/>
        <v>0</v>
      </c>
      <c r="H23" t="s">
        <v>16</v>
      </c>
      <c r="I23">
        <f>0.0119*20*B23</f>
        <v>0</v>
      </c>
      <c r="J23">
        <f>0.0924*20*C23</f>
        <v>0</v>
      </c>
      <c r="K23">
        <f>0.419*20*D23</f>
        <v>0</v>
      </c>
      <c r="L23">
        <f>1.1343*20*E23</f>
        <v>0</v>
      </c>
      <c r="M23">
        <f>2.3868*20*F23</f>
        <v>0</v>
      </c>
      <c r="N23">
        <f t="shared" si="4"/>
        <v>0</v>
      </c>
    </row>
    <row r="24" spans="1:14" x14ac:dyDescent="0.2">
      <c r="A24" t="s">
        <v>17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>
        <f t="shared" si="3"/>
        <v>2</v>
      </c>
      <c r="H24" t="s">
        <v>17</v>
      </c>
      <c r="I24">
        <f>0.0112*20*B24</f>
        <v>0.224</v>
      </c>
      <c r="J24">
        <f>0.089*20*C24</f>
        <v>1.7799999999999998</v>
      </c>
      <c r="K24">
        <f>0.41*20*D24</f>
        <v>0</v>
      </c>
      <c r="L24">
        <f>1.121*20*E24</f>
        <v>0</v>
      </c>
      <c r="M24">
        <f>2.3772*20*F24</f>
        <v>0</v>
      </c>
      <c r="N24">
        <f t="shared" si="4"/>
        <v>2.004</v>
      </c>
    </row>
    <row r="25" spans="1:14" x14ac:dyDescent="0.2">
      <c r="A25" t="s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>
        <f t="shared" si="3"/>
        <v>0</v>
      </c>
      <c r="H25" t="s">
        <v>18</v>
      </c>
      <c r="I25">
        <f>0.0684*20*B25</f>
        <v>0</v>
      </c>
      <c r="J25">
        <f>0.1961*20*C25</f>
        <v>0</v>
      </c>
      <c r="K25">
        <f>0.4263*20*D25</f>
        <v>0</v>
      </c>
      <c r="L25">
        <f>0.7109*20*E25</f>
        <v>0</v>
      </c>
      <c r="M25">
        <f>1.0416*20*F25</f>
        <v>0</v>
      </c>
      <c r="N25">
        <f t="shared" si="4"/>
        <v>0</v>
      </c>
    </row>
    <row r="26" spans="1:14" x14ac:dyDescent="0.2">
      <c r="A26" t="s">
        <v>19</v>
      </c>
      <c r="B26" s="1">
        <v>13</v>
      </c>
      <c r="C26" s="1">
        <v>3</v>
      </c>
      <c r="D26" s="1">
        <v>0</v>
      </c>
      <c r="E26" s="1">
        <v>0</v>
      </c>
      <c r="F26" s="1">
        <v>0</v>
      </c>
      <c r="G26">
        <f t="shared" si="3"/>
        <v>16</v>
      </c>
      <c r="H26" t="s">
        <v>19</v>
      </c>
      <c r="I26">
        <f>0.0097*20*B26</f>
        <v>2.5220000000000002</v>
      </c>
      <c r="J26">
        <f>0.0576*20*C26</f>
        <v>3.4559999999999995</v>
      </c>
      <c r="K26">
        <f>0.2142*20*D26</f>
        <v>0</v>
      </c>
      <c r="L26">
        <f>0.5084*20*E26</f>
        <v>0</v>
      </c>
      <c r="M26">
        <f>0.9699*20*F26</f>
        <v>0</v>
      </c>
      <c r="N26">
        <f t="shared" si="4"/>
        <v>5.9779999999999998</v>
      </c>
    </row>
    <row r="27" spans="1:14" x14ac:dyDescent="0.2">
      <c r="A27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>
        <f t="shared" si="3"/>
        <v>0</v>
      </c>
      <c r="H27" t="s">
        <v>20</v>
      </c>
      <c r="I27">
        <f>0.0041*B27*20</f>
        <v>0</v>
      </c>
      <c r="J27">
        <f>0.005*C27*20</f>
        <v>0</v>
      </c>
      <c r="K27">
        <f>0.231*D27*20</f>
        <v>0</v>
      </c>
      <c r="L27">
        <f>0.632*E27*20</f>
        <v>0</v>
      </c>
      <c r="M27">
        <f>1.339*F27*20</f>
        <v>0</v>
      </c>
      <c r="N27">
        <f t="shared" si="4"/>
        <v>0</v>
      </c>
    </row>
    <row r="28" spans="1:14" x14ac:dyDescent="0.2">
      <c r="A28" t="s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f t="shared" si="3"/>
        <v>0</v>
      </c>
      <c r="H28" t="s">
        <v>21</v>
      </c>
      <c r="I28">
        <f>0.0057*20*B28</f>
        <v>0</v>
      </c>
      <c r="J28">
        <f>0.0476*20*C28</f>
        <v>0</v>
      </c>
      <c r="K28">
        <f>0.2274*20*D28</f>
        <v>0</v>
      </c>
      <c r="L28">
        <f>0.6368*20*E28</f>
        <v>0</v>
      </c>
      <c r="M28">
        <f>1.3741*20*F28</f>
        <v>0</v>
      </c>
      <c r="N28">
        <f t="shared" si="4"/>
        <v>0</v>
      </c>
    </row>
    <row r="29" spans="1:14" x14ac:dyDescent="0.2">
      <c r="A29" t="s">
        <v>22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>
        <f t="shared" si="3"/>
        <v>0</v>
      </c>
      <c r="H29" t="s">
        <v>22</v>
      </c>
      <c r="I29">
        <f>0.0279*20*B29</f>
        <v>0</v>
      </c>
      <c r="J29">
        <f>0.1211*20*C29</f>
        <v>0</v>
      </c>
      <c r="K29">
        <f>0.3577*20*D29</f>
        <v>0</v>
      </c>
      <c r="L29">
        <f>0.7299*20*E29</f>
        <v>0</v>
      </c>
      <c r="M29">
        <f>1.2435*20*F29</f>
        <v>0</v>
      </c>
      <c r="N29">
        <f t="shared" si="4"/>
        <v>0</v>
      </c>
    </row>
    <row r="30" spans="1:14" x14ac:dyDescent="0.2">
      <c r="A30" t="s">
        <v>23</v>
      </c>
      <c r="B30" s="1">
        <v>80</v>
      </c>
      <c r="C30" s="1">
        <v>0</v>
      </c>
      <c r="D30" s="1">
        <v>0</v>
      </c>
      <c r="E30" s="1">
        <v>0</v>
      </c>
      <c r="F30" s="1">
        <v>0</v>
      </c>
      <c r="G30">
        <f t="shared" si="3"/>
        <v>80</v>
      </c>
      <c r="H30" t="s">
        <v>23</v>
      </c>
      <c r="I30">
        <f>0.0096*20*B30</f>
        <v>15.359999999999998</v>
      </c>
      <c r="J30">
        <f>0.0631*20*C30</f>
        <v>0</v>
      </c>
      <c r="K30">
        <f>0.2519*20*D30</f>
        <v>0</v>
      </c>
      <c r="L30">
        <f>0.6269*20*E30</f>
        <v>0</v>
      </c>
      <c r="M30">
        <f>1.239*20*F30</f>
        <v>0</v>
      </c>
      <c r="N30">
        <f t="shared" si="4"/>
        <v>15.359999999999998</v>
      </c>
    </row>
    <row r="31" spans="1:14" x14ac:dyDescent="0.2">
      <c r="A31" t="s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>
        <f t="shared" si="3"/>
        <v>0</v>
      </c>
      <c r="H31" t="s">
        <v>24</v>
      </c>
      <c r="I31">
        <f>0.0067*20*B31</f>
        <v>0</v>
      </c>
      <c r="J31">
        <f>0.0549*20*C31</f>
        <v>0</v>
      </c>
      <c r="K31">
        <f>0.2581*20*D31</f>
        <v>0</v>
      </c>
      <c r="L31">
        <f>0.7155*20*E31</f>
        <v>0</v>
      </c>
      <c r="M31">
        <f xml:space="preserve"> 1.5322*20*F31</f>
        <v>0</v>
      </c>
      <c r="N31">
        <f t="shared" si="4"/>
        <v>0</v>
      </c>
    </row>
    <row r="32" spans="1:14" x14ac:dyDescent="0.2">
      <c r="A32" t="s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f t="shared" si="3"/>
        <v>0</v>
      </c>
      <c r="H32" t="s">
        <v>25</v>
      </c>
      <c r="I32">
        <f>0.0059*20*B32</f>
        <v>0</v>
      </c>
      <c r="J32">
        <f>0.0069*20*C32</f>
        <v>0</v>
      </c>
      <c r="K32">
        <f>0.314*20*D32</f>
        <v>0</v>
      </c>
      <c r="L32">
        <f>0.857*20*E32</f>
        <v>0</v>
      </c>
      <c r="M32">
        <f>1.812*20*F32</f>
        <v>0</v>
      </c>
      <c r="N32">
        <f t="shared" si="4"/>
        <v>0</v>
      </c>
    </row>
    <row r="33" spans="1:14" x14ac:dyDescent="0.2">
      <c r="A33" t="s">
        <v>26</v>
      </c>
      <c r="B33" s="1">
        <v>8</v>
      </c>
      <c r="C33" s="1">
        <v>2</v>
      </c>
      <c r="D33" s="1">
        <v>0</v>
      </c>
      <c r="E33" s="1">
        <v>0</v>
      </c>
      <c r="F33" s="1">
        <v>0</v>
      </c>
      <c r="G33">
        <f t="shared" si="3"/>
        <v>10</v>
      </c>
      <c r="H33" t="s">
        <v>26</v>
      </c>
      <c r="I33">
        <f>0.021*20*B33</f>
        <v>3.3600000000000003</v>
      </c>
      <c r="J33">
        <f>0.146*20*C33</f>
        <v>5.84</v>
      </c>
      <c r="K33">
        <f>0.6089*20*D33</f>
        <v>0</v>
      </c>
      <c r="L33">
        <f>1.56*20*E33</f>
        <v>0</v>
      </c>
      <c r="M33">
        <f>3.15*20*F33</f>
        <v>0</v>
      </c>
      <c r="N33">
        <f t="shared" si="4"/>
        <v>9.1999999999999993</v>
      </c>
    </row>
    <row r="34" spans="1:14" x14ac:dyDescent="0.2">
      <c r="A34" t="s">
        <v>14</v>
      </c>
      <c r="B34" s="1">
        <f>SUM(B22:B33)</f>
        <v>103</v>
      </c>
      <c r="C34" s="1">
        <f>SUM(C22:C33)</f>
        <v>6</v>
      </c>
      <c r="D34" s="1">
        <f>SUM(D22:D33)</f>
        <v>0</v>
      </c>
      <c r="E34" s="1">
        <f>SUM(E22:E33)</f>
        <v>0</v>
      </c>
      <c r="F34" s="1">
        <f>SUM(F22:F33)</f>
        <v>0</v>
      </c>
      <c r="G34">
        <f t="shared" si="3"/>
        <v>109</v>
      </c>
      <c r="H34" t="s">
        <v>14</v>
      </c>
      <c r="I34">
        <f t="shared" ref="I34:N34" si="5">SUM(I22:I33)</f>
        <v>21.699999999999996</v>
      </c>
      <c r="J34">
        <f t="shared" si="5"/>
        <v>11.075999999999999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32.775999999999996</v>
      </c>
    </row>
    <row r="35" spans="1:14" x14ac:dyDescent="0.2">
      <c r="A35" t="s">
        <v>0</v>
      </c>
      <c r="B35" s="1" t="s">
        <v>1</v>
      </c>
      <c r="C35" s="2" t="s">
        <v>37</v>
      </c>
      <c r="D35" s="1"/>
      <c r="E35" s="1" t="s">
        <v>2</v>
      </c>
      <c r="F35" s="1" t="s">
        <v>38</v>
      </c>
    </row>
    <row r="36" spans="1:14" x14ac:dyDescent="0.2">
      <c r="B36" s="1" t="s">
        <v>3</v>
      </c>
      <c r="C36" s="4" t="s">
        <v>4</v>
      </c>
      <c r="D36" s="1"/>
      <c r="E36" s="1" t="s">
        <v>40</v>
      </c>
      <c r="F36" s="1">
        <v>1</v>
      </c>
      <c r="H36" t="s">
        <v>5</v>
      </c>
    </row>
    <row r="37" spans="1:14" x14ac:dyDescent="0.2">
      <c r="B37" s="1" t="s">
        <v>27</v>
      </c>
      <c r="C37" s="1"/>
      <c r="D37" s="1" t="s">
        <v>28</v>
      </c>
      <c r="E37" s="1" t="s">
        <v>39</v>
      </c>
      <c r="F37" s="1">
        <v>2</v>
      </c>
      <c r="H37" t="s">
        <v>7</v>
      </c>
    </row>
    <row r="38" spans="1:14" x14ac:dyDescent="0.2">
      <c r="A38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t="s">
        <v>14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t="s">
        <v>13</v>
      </c>
      <c r="N38" t="s">
        <v>14</v>
      </c>
    </row>
    <row r="39" spans="1:14" x14ac:dyDescent="0.2">
      <c r="A39" t="s">
        <v>15</v>
      </c>
      <c r="B39" s="1">
        <v>2</v>
      </c>
      <c r="C39" s="1">
        <v>4</v>
      </c>
      <c r="D39" s="1">
        <v>0</v>
      </c>
      <c r="E39" s="1">
        <v>0</v>
      </c>
      <c r="F39" s="1">
        <v>0</v>
      </c>
      <c r="G39">
        <f t="shared" ref="G39:G51" si="6">SUM(B39:F39)</f>
        <v>6</v>
      </c>
      <c r="H39" t="s">
        <v>15</v>
      </c>
      <c r="I39">
        <f>0.0117*B39*20</f>
        <v>0.46800000000000003</v>
      </c>
      <c r="J39">
        <f>0.0894*C39*20</f>
        <v>7.1519999999999992</v>
      </c>
      <c r="K39">
        <f>0.3991*D39*20</f>
        <v>0</v>
      </c>
      <c r="L39">
        <f>1.0697*E39*20</f>
        <v>0</v>
      </c>
      <c r="M39">
        <f>2.2339*F39*20</f>
        <v>0</v>
      </c>
      <c r="N39">
        <f t="shared" ref="N39:N50" si="7">SUM(I39:M39)</f>
        <v>7.6199999999999992</v>
      </c>
    </row>
    <row r="40" spans="1:14" x14ac:dyDescent="0.2">
      <c r="A40" t="s">
        <v>16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>
        <f t="shared" si="6"/>
        <v>0</v>
      </c>
      <c r="H40" t="s">
        <v>16</v>
      </c>
      <c r="I40">
        <f>0.0119*20*B40</f>
        <v>0</v>
      </c>
      <c r="J40">
        <f>0.0924*20*C40</f>
        <v>0</v>
      </c>
      <c r="K40">
        <f>0.419*20*D40</f>
        <v>0</v>
      </c>
      <c r="L40">
        <f>1.1343*20*E40</f>
        <v>0</v>
      </c>
      <c r="M40">
        <f>2.3868*20*F40</f>
        <v>0</v>
      </c>
      <c r="N40">
        <f t="shared" si="7"/>
        <v>0</v>
      </c>
    </row>
    <row r="41" spans="1:14" x14ac:dyDescent="0.2">
      <c r="A41" t="s">
        <v>17</v>
      </c>
      <c r="B41" s="1">
        <v>1</v>
      </c>
      <c r="C41" s="1">
        <v>3</v>
      </c>
      <c r="D41" s="1">
        <v>0</v>
      </c>
      <c r="E41" s="1">
        <v>0</v>
      </c>
      <c r="F41" s="1">
        <v>0</v>
      </c>
      <c r="G41">
        <f t="shared" si="6"/>
        <v>4</v>
      </c>
      <c r="H41" t="s">
        <v>17</v>
      </c>
      <c r="I41">
        <f>0.0112*20*B41</f>
        <v>0.224</v>
      </c>
      <c r="J41">
        <f>0.089*20*C41</f>
        <v>5.34</v>
      </c>
      <c r="K41">
        <f>0.41*20*D41</f>
        <v>0</v>
      </c>
      <c r="L41">
        <f>1.121*20*E41</f>
        <v>0</v>
      </c>
      <c r="M41">
        <f>2.3772*20*F41</f>
        <v>0</v>
      </c>
      <c r="N41">
        <f t="shared" si="7"/>
        <v>5.5640000000000001</v>
      </c>
    </row>
    <row r="42" spans="1:14" x14ac:dyDescent="0.2">
      <c r="A42" t="s">
        <v>18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>
        <f t="shared" si="6"/>
        <v>0</v>
      </c>
      <c r="H42" t="s">
        <v>18</v>
      </c>
      <c r="I42">
        <f>0.0684*20*B42</f>
        <v>0</v>
      </c>
      <c r="J42">
        <f>0.1961*20*C42</f>
        <v>0</v>
      </c>
      <c r="K42">
        <f>0.4263*20*D42</f>
        <v>0</v>
      </c>
      <c r="L42">
        <f>0.7109*20*E42</f>
        <v>0</v>
      </c>
      <c r="M42">
        <f>1.0416*20*F42</f>
        <v>0</v>
      </c>
      <c r="N42">
        <f t="shared" si="7"/>
        <v>0</v>
      </c>
    </row>
    <row r="43" spans="1:14" x14ac:dyDescent="0.2">
      <c r="A43" t="s">
        <v>19</v>
      </c>
      <c r="B43" s="1">
        <v>19</v>
      </c>
      <c r="C43" s="1">
        <v>9</v>
      </c>
      <c r="D43" s="1">
        <v>1</v>
      </c>
      <c r="E43" s="1">
        <v>0</v>
      </c>
      <c r="F43" s="1">
        <v>0</v>
      </c>
      <c r="G43">
        <f t="shared" si="6"/>
        <v>29</v>
      </c>
      <c r="H43" t="s">
        <v>19</v>
      </c>
      <c r="I43">
        <f>0.0097*20*B43</f>
        <v>3.6859999999999999</v>
      </c>
      <c r="J43">
        <f>0.0576*20*C43</f>
        <v>10.367999999999999</v>
      </c>
      <c r="K43">
        <f>0.2142*20*D43</f>
        <v>4.2839999999999998</v>
      </c>
      <c r="L43">
        <f>0.5084*20*E43</f>
        <v>0</v>
      </c>
      <c r="M43">
        <f>0.9699*20*F43</f>
        <v>0</v>
      </c>
      <c r="N43">
        <f t="shared" si="7"/>
        <v>18.337999999999997</v>
      </c>
    </row>
    <row r="44" spans="1:14" x14ac:dyDescent="0.2">
      <c r="A44" t="s">
        <v>20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>
        <f t="shared" si="6"/>
        <v>0</v>
      </c>
      <c r="H44" t="s">
        <v>20</v>
      </c>
      <c r="I44">
        <f>0.0041*20*B44</f>
        <v>0</v>
      </c>
      <c r="J44">
        <f>0.005*20*C44</f>
        <v>0</v>
      </c>
      <c r="K44">
        <f>0.231*20*D44</f>
        <v>0</v>
      </c>
      <c r="L44">
        <f>0.632*20*E44</f>
        <v>0</v>
      </c>
      <c r="M44">
        <f>1.339*20*F44</f>
        <v>0</v>
      </c>
      <c r="N44">
        <f t="shared" si="7"/>
        <v>0</v>
      </c>
    </row>
    <row r="45" spans="1:14" x14ac:dyDescent="0.2">
      <c r="A45" t="s">
        <v>21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>
        <f t="shared" si="6"/>
        <v>0</v>
      </c>
      <c r="H45" t="s">
        <v>21</v>
      </c>
      <c r="I45">
        <f>0.0057*20*B45</f>
        <v>0</v>
      </c>
      <c r="J45">
        <f>0.0476*20*C45</f>
        <v>0</v>
      </c>
      <c r="K45">
        <f>0.2274*20*D45</f>
        <v>0</v>
      </c>
      <c r="L45">
        <f>0.6368*20*E45</f>
        <v>0</v>
      </c>
      <c r="M45">
        <f>1.3741*20*F45</f>
        <v>0</v>
      </c>
      <c r="N45">
        <f t="shared" si="7"/>
        <v>0</v>
      </c>
    </row>
    <row r="46" spans="1:14" x14ac:dyDescent="0.2">
      <c r="A46" t="s">
        <v>22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f t="shared" si="6"/>
        <v>0</v>
      </c>
      <c r="H46" t="s">
        <v>22</v>
      </c>
      <c r="I46">
        <f>0.0279*20*B46</f>
        <v>0</v>
      </c>
      <c r="J46">
        <f>0.1211*20*C46</f>
        <v>0</v>
      </c>
      <c r="K46">
        <f>0.3577*20*D46</f>
        <v>0</v>
      </c>
      <c r="L46">
        <f>0.7299*20*E46</f>
        <v>0</v>
      </c>
      <c r="M46">
        <f>1.2435*20*F46</f>
        <v>0</v>
      </c>
      <c r="N46">
        <f t="shared" si="7"/>
        <v>0</v>
      </c>
    </row>
    <row r="47" spans="1:14" x14ac:dyDescent="0.2">
      <c r="A47" t="s">
        <v>23</v>
      </c>
      <c r="B47" s="1">
        <v>130</v>
      </c>
      <c r="C47" s="1">
        <v>3</v>
      </c>
      <c r="D47" s="1">
        <v>0</v>
      </c>
      <c r="E47" s="1">
        <v>0</v>
      </c>
      <c r="F47" s="1">
        <v>0</v>
      </c>
      <c r="G47">
        <f t="shared" si="6"/>
        <v>133</v>
      </c>
      <c r="H47" t="s">
        <v>23</v>
      </c>
      <c r="I47">
        <f>0.0096*20*B47</f>
        <v>24.959999999999997</v>
      </c>
      <c r="J47">
        <f>0.0631*20*C47</f>
        <v>3.786</v>
      </c>
      <c r="K47">
        <f>0.2519*20*D47</f>
        <v>0</v>
      </c>
      <c r="L47">
        <f>0.6269*20*E47</f>
        <v>0</v>
      </c>
      <c r="M47">
        <f>1.239*20*F47</f>
        <v>0</v>
      </c>
      <c r="N47">
        <f t="shared" si="7"/>
        <v>28.745999999999999</v>
      </c>
    </row>
    <row r="48" spans="1:14" x14ac:dyDescent="0.2">
      <c r="A48" t="s">
        <v>24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>
        <f t="shared" si="6"/>
        <v>1</v>
      </c>
      <c r="H48" t="s">
        <v>24</v>
      </c>
      <c r="I48">
        <f>0.0067*20*B48</f>
        <v>0.13400000000000001</v>
      </c>
      <c r="J48">
        <f>0.0549*20*C48</f>
        <v>0</v>
      </c>
      <c r="K48">
        <f>0.2581*20*D48</f>
        <v>0</v>
      </c>
      <c r="L48">
        <f>0.7155*20*E48</f>
        <v>0</v>
      </c>
      <c r="M48">
        <f xml:space="preserve"> 1.5322*20*F48</f>
        <v>0</v>
      </c>
      <c r="N48">
        <f t="shared" si="7"/>
        <v>0.13400000000000001</v>
      </c>
    </row>
    <row r="49" spans="1:14" x14ac:dyDescent="0.2">
      <c r="A49" t="s">
        <v>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>
        <f t="shared" si="6"/>
        <v>0</v>
      </c>
      <c r="H49" t="s">
        <v>25</v>
      </c>
      <c r="I49">
        <f>0.0059*20*B49</f>
        <v>0</v>
      </c>
      <c r="J49">
        <f>0.0069*20*C49</f>
        <v>0</v>
      </c>
      <c r="K49">
        <f>0.314*20*D49</f>
        <v>0</v>
      </c>
      <c r="L49">
        <f>0.857*20*E49</f>
        <v>0</v>
      </c>
      <c r="M49">
        <f>1.812*20*F49</f>
        <v>0</v>
      </c>
      <c r="N49">
        <f t="shared" si="7"/>
        <v>0</v>
      </c>
    </row>
    <row r="50" spans="1:14" x14ac:dyDescent="0.2">
      <c r="A50" t="s">
        <v>26</v>
      </c>
      <c r="B50" s="1">
        <v>7</v>
      </c>
      <c r="C50" s="1">
        <v>2</v>
      </c>
      <c r="D50" s="1">
        <v>0</v>
      </c>
      <c r="E50" s="1">
        <v>0</v>
      </c>
      <c r="F50" s="1">
        <v>0</v>
      </c>
      <c r="G50">
        <f t="shared" si="6"/>
        <v>9</v>
      </c>
      <c r="H50" t="s">
        <v>26</v>
      </c>
      <c r="I50">
        <f>0.021*20*B50</f>
        <v>2.9400000000000004</v>
      </c>
      <c r="J50">
        <f>0.146*20*C50</f>
        <v>5.84</v>
      </c>
      <c r="K50">
        <f>0.6089*20*D50</f>
        <v>0</v>
      </c>
      <c r="L50">
        <f>1.56*20*E50</f>
        <v>0</v>
      </c>
      <c r="M50">
        <f>3.15*20*F50</f>
        <v>0</v>
      </c>
      <c r="N50">
        <f t="shared" si="7"/>
        <v>8.7800000000000011</v>
      </c>
    </row>
    <row r="51" spans="1:14" x14ac:dyDescent="0.2">
      <c r="A51" t="s">
        <v>14</v>
      </c>
      <c r="B51" s="1">
        <f>SUM(B39:B50)</f>
        <v>160</v>
      </c>
      <c r="C51" s="1">
        <f>SUM(C39:C50)</f>
        <v>21</v>
      </c>
      <c r="D51" s="1">
        <f>SUM(D39:D50)</f>
        <v>1</v>
      </c>
      <c r="E51" s="1">
        <f>SUM(E39:E50)</f>
        <v>0</v>
      </c>
      <c r="F51" s="1">
        <f>SUM(F39:F50)</f>
        <v>0</v>
      </c>
      <c r="G51">
        <f t="shared" si="6"/>
        <v>182</v>
      </c>
      <c r="H51" t="s">
        <v>14</v>
      </c>
      <c r="I51">
        <f t="shared" ref="I51:N51" si="8">SUM(I39:I50)</f>
        <v>32.411999999999999</v>
      </c>
      <c r="J51">
        <f t="shared" si="8"/>
        <v>32.486000000000004</v>
      </c>
      <c r="K51">
        <f t="shared" si="8"/>
        <v>4.2839999999999998</v>
      </c>
      <c r="L51">
        <f t="shared" si="8"/>
        <v>0</v>
      </c>
      <c r="M51">
        <f t="shared" si="8"/>
        <v>0</v>
      </c>
      <c r="N51">
        <f t="shared" si="8"/>
        <v>69.182000000000002</v>
      </c>
    </row>
    <row r="52" spans="1:14" x14ac:dyDescent="0.2">
      <c r="A52" t="s">
        <v>0</v>
      </c>
      <c r="B52" s="1" t="s">
        <v>1</v>
      </c>
      <c r="C52" s="2" t="s">
        <v>37</v>
      </c>
      <c r="D52" s="1"/>
      <c r="E52" s="1" t="s">
        <v>2</v>
      </c>
      <c r="F52" s="1" t="s">
        <v>38</v>
      </c>
      <c r="G52" t="s">
        <v>0</v>
      </c>
      <c r="H52" t="s">
        <v>0</v>
      </c>
    </row>
    <row r="53" spans="1:14" x14ac:dyDescent="0.2">
      <c r="B53" s="1" t="s">
        <v>3</v>
      </c>
      <c r="C53" s="4" t="s">
        <v>4</v>
      </c>
      <c r="D53" s="1"/>
      <c r="E53" s="1" t="s">
        <v>40</v>
      </c>
      <c r="F53" s="1">
        <v>2</v>
      </c>
      <c r="H53" t="s">
        <v>5</v>
      </c>
    </row>
    <row r="54" spans="1:14" x14ac:dyDescent="0.2">
      <c r="B54" s="1" t="s">
        <v>29</v>
      </c>
      <c r="C54" s="1"/>
      <c r="D54" s="1" t="s">
        <v>28</v>
      </c>
      <c r="E54" s="1" t="s">
        <v>39</v>
      </c>
      <c r="F54" s="1">
        <v>2</v>
      </c>
      <c r="H54" t="s">
        <v>7</v>
      </c>
    </row>
    <row r="55" spans="1:14" x14ac:dyDescent="0.2">
      <c r="A55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1" t="s">
        <v>13</v>
      </c>
      <c r="G55" t="s">
        <v>14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</row>
    <row r="56" spans="1:14" x14ac:dyDescent="0.2">
      <c r="A56" t="s">
        <v>15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>
        <f t="shared" ref="G56:G68" si="9">SUM(B56:F56)</f>
        <v>1</v>
      </c>
      <c r="H56" t="s">
        <v>15</v>
      </c>
      <c r="I56">
        <f>0.0117*B56*20</f>
        <v>0.23400000000000001</v>
      </c>
      <c r="J56">
        <f>0.0894*C56*20</f>
        <v>0</v>
      </c>
      <c r="K56">
        <f>0.3991*D56*20</f>
        <v>0</v>
      </c>
      <c r="L56">
        <f>1.0697*E56*20</f>
        <v>0</v>
      </c>
      <c r="M56">
        <f>2.2339*F56*20</f>
        <v>0</v>
      </c>
      <c r="N56">
        <f t="shared" ref="N56:N67" si="10">SUM(I56:M56)</f>
        <v>0.23400000000000001</v>
      </c>
    </row>
    <row r="57" spans="1:14" x14ac:dyDescent="0.2">
      <c r="A57" t="s">
        <v>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>
        <f t="shared" si="9"/>
        <v>0</v>
      </c>
      <c r="H57" t="s">
        <v>16</v>
      </c>
      <c r="I57">
        <f>0.0119*20*B57</f>
        <v>0</v>
      </c>
      <c r="J57">
        <f>0.0924*20*C57</f>
        <v>0</v>
      </c>
      <c r="K57">
        <f>0.419*20*D57</f>
        <v>0</v>
      </c>
      <c r="L57">
        <f>1.1343*20*E57</f>
        <v>0</v>
      </c>
      <c r="M57">
        <f>2.3868*20*F57</f>
        <v>0</v>
      </c>
      <c r="N57">
        <f t="shared" si="10"/>
        <v>0</v>
      </c>
    </row>
    <row r="58" spans="1:14" x14ac:dyDescent="0.2">
      <c r="A58" t="s">
        <v>17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9"/>
        <v>0</v>
      </c>
      <c r="H58" t="s">
        <v>17</v>
      </c>
      <c r="I58">
        <f>0.0112*20*B58</f>
        <v>0</v>
      </c>
      <c r="J58">
        <f>0.089*20*C58</f>
        <v>0</v>
      </c>
      <c r="K58">
        <f>0.41*20*D58</f>
        <v>0</v>
      </c>
      <c r="L58">
        <f>1.121*20*E58</f>
        <v>0</v>
      </c>
      <c r="M58">
        <f>2.3772*20*F58</f>
        <v>0</v>
      </c>
      <c r="N58">
        <f t="shared" si="10"/>
        <v>0</v>
      </c>
    </row>
    <row r="59" spans="1:14" x14ac:dyDescent="0.2">
      <c r="A59" t="s">
        <v>18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>
        <f t="shared" si="9"/>
        <v>0</v>
      </c>
      <c r="H59" t="s">
        <v>18</v>
      </c>
      <c r="I59">
        <f>0.0684*20*B59</f>
        <v>0</v>
      </c>
      <c r="J59">
        <f>0.1961*20*C59</f>
        <v>0</v>
      </c>
      <c r="K59">
        <f>0.4263*20*D59</f>
        <v>0</v>
      </c>
      <c r="L59">
        <f>0.7109*20*E59</f>
        <v>0</v>
      </c>
      <c r="M59">
        <f>1.0416*20*F59</f>
        <v>0</v>
      </c>
      <c r="N59">
        <f t="shared" si="10"/>
        <v>0</v>
      </c>
    </row>
    <row r="60" spans="1:14" x14ac:dyDescent="0.2">
      <c r="A60" t="s">
        <v>19</v>
      </c>
      <c r="B60" s="1">
        <v>15</v>
      </c>
      <c r="C60" s="1">
        <v>6</v>
      </c>
      <c r="D60" s="1">
        <v>2</v>
      </c>
      <c r="E60" s="1">
        <v>0</v>
      </c>
      <c r="F60" s="1">
        <v>0</v>
      </c>
      <c r="G60">
        <f t="shared" si="9"/>
        <v>23</v>
      </c>
      <c r="H60" t="s">
        <v>19</v>
      </c>
      <c r="I60">
        <f>0.0097*20*B60</f>
        <v>2.91</v>
      </c>
      <c r="J60">
        <f>0.0576*20*C60</f>
        <v>6.911999999999999</v>
      </c>
      <c r="K60">
        <f>0.2142*20*D60</f>
        <v>8.5679999999999996</v>
      </c>
      <c r="L60">
        <f>0.5084*20*E60</f>
        <v>0</v>
      </c>
      <c r="M60">
        <f>0.9699*20*F60</f>
        <v>0</v>
      </c>
      <c r="N60">
        <f t="shared" si="10"/>
        <v>18.39</v>
      </c>
    </row>
    <row r="61" spans="1:14" x14ac:dyDescent="0.2">
      <c r="A61" t="s">
        <v>20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f t="shared" si="9"/>
        <v>0</v>
      </c>
      <c r="H61" t="s">
        <v>20</v>
      </c>
      <c r="I61">
        <f>0.0041*20*B61</f>
        <v>0</v>
      </c>
      <c r="J61">
        <f>0.005*20*C61</f>
        <v>0</v>
      </c>
      <c r="K61">
        <f>0.231*20*D61</f>
        <v>0</v>
      </c>
      <c r="L61">
        <f>0.632*20*E61</f>
        <v>0</v>
      </c>
      <c r="M61">
        <f>1.339*20*F61</f>
        <v>0</v>
      </c>
      <c r="N61">
        <f t="shared" si="10"/>
        <v>0</v>
      </c>
    </row>
    <row r="62" spans="1:14" x14ac:dyDescent="0.2">
      <c r="A62" t="s">
        <v>21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>
        <f t="shared" si="9"/>
        <v>0</v>
      </c>
      <c r="H62" t="s">
        <v>21</v>
      </c>
      <c r="I62">
        <f>0.0057*20*B62</f>
        <v>0</v>
      </c>
      <c r="J62">
        <f>0.0476*20*C62</f>
        <v>0</v>
      </c>
      <c r="K62">
        <f>0.2274*20*D62</f>
        <v>0</v>
      </c>
      <c r="L62">
        <f>0.6368*20*E62</f>
        <v>0</v>
      </c>
      <c r="M62">
        <f>1.3741*20*F62</f>
        <v>0</v>
      </c>
      <c r="N62">
        <f t="shared" si="10"/>
        <v>0</v>
      </c>
    </row>
    <row r="63" spans="1:14" x14ac:dyDescent="0.2">
      <c r="A63" t="s">
        <v>22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>
        <f t="shared" si="9"/>
        <v>0</v>
      </c>
      <c r="H63" t="s">
        <v>22</v>
      </c>
      <c r="I63">
        <f>0.0279*20*B63</f>
        <v>0</v>
      </c>
      <c r="J63">
        <f>0.1211*20*C63</f>
        <v>0</v>
      </c>
      <c r="K63">
        <f>0.3577*20*D63</f>
        <v>0</v>
      </c>
      <c r="L63">
        <f>0.7299*20*E63</f>
        <v>0</v>
      </c>
      <c r="M63">
        <f>1.2435*20*F63</f>
        <v>0</v>
      </c>
      <c r="N63">
        <f t="shared" si="10"/>
        <v>0</v>
      </c>
    </row>
    <row r="64" spans="1:14" x14ac:dyDescent="0.2">
      <c r="A64" t="s">
        <v>23</v>
      </c>
      <c r="B64" s="1">
        <v>146</v>
      </c>
      <c r="C64" s="1">
        <v>2</v>
      </c>
      <c r="D64" s="1">
        <v>0</v>
      </c>
      <c r="E64" s="1">
        <v>0</v>
      </c>
      <c r="F64" s="1">
        <v>0</v>
      </c>
      <c r="G64">
        <f t="shared" si="9"/>
        <v>148</v>
      </c>
      <c r="H64" t="s">
        <v>23</v>
      </c>
      <c r="I64">
        <f>0.0096*20*B64</f>
        <v>28.031999999999996</v>
      </c>
      <c r="J64">
        <f>0.0631*20*C64</f>
        <v>2.524</v>
      </c>
      <c r="K64">
        <f>0.2519*20*D64</f>
        <v>0</v>
      </c>
      <c r="L64">
        <f>0.6269*20*E64</f>
        <v>0</v>
      </c>
      <c r="M64">
        <f>1.239*20*F64</f>
        <v>0</v>
      </c>
      <c r="N64">
        <f t="shared" si="10"/>
        <v>30.555999999999997</v>
      </c>
    </row>
    <row r="65" spans="1:14" x14ac:dyDescent="0.2">
      <c r="A65" t="s">
        <v>24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>
        <f t="shared" si="9"/>
        <v>0</v>
      </c>
      <c r="H65" t="s">
        <v>24</v>
      </c>
      <c r="I65">
        <f>0.0067*20*B65</f>
        <v>0</v>
      </c>
      <c r="J65">
        <f>0.0549*20*C65</f>
        <v>0</v>
      </c>
      <c r="K65">
        <f>0.2581*20*D65</f>
        <v>0</v>
      </c>
      <c r="L65">
        <f>0.7155*20*E65</f>
        <v>0</v>
      </c>
      <c r="M65">
        <f xml:space="preserve"> 1.5322*20*F65</f>
        <v>0</v>
      </c>
      <c r="N65">
        <f t="shared" si="10"/>
        <v>0</v>
      </c>
    </row>
    <row r="66" spans="1:14" x14ac:dyDescent="0.2">
      <c r="A66" t="s">
        <v>25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si="9"/>
        <v>0</v>
      </c>
      <c r="H66" t="s">
        <v>25</v>
      </c>
      <c r="I66">
        <f>0.0059*20*B66</f>
        <v>0</v>
      </c>
      <c r="J66">
        <f>0.0069*20*C66</f>
        <v>0</v>
      </c>
      <c r="K66">
        <f>0.314*20*D66</f>
        <v>0</v>
      </c>
      <c r="L66">
        <f>0.857*20*E66</f>
        <v>0</v>
      </c>
      <c r="M66">
        <f>1.812*20*F66</f>
        <v>0</v>
      </c>
      <c r="N66">
        <f t="shared" si="10"/>
        <v>0</v>
      </c>
    </row>
    <row r="67" spans="1:14" x14ac:dyDescent="0.2">
      <c r="A67" t="s">
        <v>26</v>
      </c>
      <c r="B67" s="1">
        <v>11</v>
      </c>
      <c r="C67" s="1">
        <v>0</v>
      </c>
      <c r="D67" s="1">
        <v>1</v>
      </c>
      <c r="E67" s="1">
        <v>0</v>
      </c>
      <c r="F67" s="1">
        <v>0</v>
      </c>
      <c r="G67">
        <f t="shared" si="9"/>
        <v>12</v>
      </c>
      <c r="H67" t="s">
        <v>26</v>
      </c>
      <c r="I67">
        <f>0.021*20*B67</f>
        <v>4.62</v>
      </c>
      <c r="J67">
        <f>0.146*20*C67</f>
        <v>0</v>
      </c>
      <c r="K67">
        <f>0.6089*20*D67</f>
        <v>12.178000000000001</v>
      </c>
      <c r="L67">
        <f>1.56*20*E67</f>
        <v>0</v>
      </c>
      <c r="M67">
        <f>3.15*20*F67</f>
        <v>0</v>
      </c>
      <c r="N67">
        <f t="shared" si="10"/>
        <v>16.798000000000002</v>
      </c>
    </row>
    <row r="68" spans="1:14" x14ac:dyDescent="0.2">
      <c r="A68" t="s">
        <v>14</v>
      </c>
      <c r="B68" s="1">
        <f>SUM(B56:B67)</f>
        <v>173</v>
      </c>
      <c r="C68" s="1">
        <f>SUM(C56:C67)</f>
        <v>8</v>
      </c>
      <c r="D68" s="1">
        <f>SUM(D56:D67)</f>
        <v>3</v>
      </c>
      <c r="E68" s="1">
        <f>SUM(E56:E67)</f>
        <v>0</v>
      </c>
      <c r="F68" s="1">
        <f>SUM(F56:F67)</f>
        <v>0</v>
      </c>
      <c r="G68">
        <f t="shared" si="9"/>
        <v>184</v>
      </c>
      <c r="H68" t="s">
        <v>14</v>
      </c>
      <c r="I68">
        <f t="shared" ref="I68:N68" si="11">SUM(I56:I67)</f>
        <v>35.795999999999992</v>
      </c>
      <c r="J68">
        <f t="shared" si="11"/>
        <v>9.4359999999999999</v>
      </c>
      <c r="K68">
        <f t="shared" si="11"/>
        <v>20.746000000000002</v>
      </c>
      <c r="L68">
        <f t="shared" si="11"/>
        <v>0</v>
      </c>
      <c r="M68">
        <f t="shared" si="11"/>
        <v>0</v>
      </c>
      <c r="N68">
        <f t="shared" si="11"/>
        <v>65.978000000000009</v>
      </c>
    </row>
    <row r="69" spans="1:14" x14ac:dyDescent="0.2">
      <c r="A69" s="3" t="s">
        <v>30</v>
      </c>
    </row>
    <row r="70" spans="1:14" x14ac:dyDescent="0.2">
      <c r="A70" s="3" t="s">
        <v>0</v>
      </c>
    </row>
    <row r="71" spans="1:14" x14ac:dyDescent="0.2">
      <c r="A71" s="5" t="s">
        <v>31</v>
      </c>
      <c r="B71" s="6"/>
      <c r="C71" s="6"/>
      <c r="D71" s="6"/>
      <c r="E71" s="6"/>
      <c r="F71" s="6"/>
      <c r="G71" s="6"/>
      <c r="H71" s="3" t="s">
        <v>32</v>
      </c>
    </row>
    <row r="72" spans="1:14" x14ac:dyDescent="0.2">
      <c r="A72" s="6" t="s">
        <v>8</v>
      </c>
      <c r="B72" s="6" t="s">
        <v>9</v>
      </c>
      <c r="C72" s="6" t="s">
        <v>10</v>
      </c>
      <c r="D72" s="6" t="s">
        <v>11</v>
      </c>
      <c r="E72" s="6" t="s">
        <v>33</v>
      </c>
      <c r="F72" s="6" t="s">
        <v>34</v>
      </c>
      <c r="G72" s="6" t="s">
        <v>14</v>
      </c>
      <c r="H72" s="6" t="s">
        <v>8</v>
      </c>
      <c r="I72" s="6" t="s">
        <v>9</v>
      </c>
      <c r="J72" s="6" t="s">
        <v>10</v>
      </c>
      <c r="K72" s="6" t="s">
        <v>11</v>
      </c>
      <c r="L72" s="6" t="s">
        <v>35</v>
      </c>
      <c r="M72" s="6" t="s">
        <v>36</v>
      </c>
      <c r="N72" s="6" t="s">
        <v>14</v>
      </c>
    </row>
    <row r="73" spans="1:14" x14ac:dyDescent="0.2">
      <c r="A73" s="6" t="s">
        <v>15</v>
      </c>
      <c r="B73" s="6">
        <f t="shared" ref="B73:G85" si="12">AVERAGE(B5,B22,B39,B56)</f>
        <v>1</v>
      </c>
      <c r="C73" s="6">
        <f t="shared" si="12"/>
        <v>1</v>
      </c>
      <c r="D73" s="6">
        <f t="shared" si="12"/>
        <v>0</v>
      </c>
      <c r="E73" s="6">
        <f t="shared" si="12"/>
        <v>0</v>
      </c>
      <c r="F73" s="6">
        <f t="shared" si="12"/>
        <v>0</v>
      </c>
      <c r="G73" s="6">
        <f t="shared" si="12"/>
        <v>2</v>
      </c>
      <c r="H73" s="6" t="s">
        <v>15</v>
      </c>
      <c r="I73" s="6">
        <f t="shared" ref="I73:N85" si="13">AVERAGE(I56,I39,I22,I5)</f>
        <v>0.23400000000000001</v>
      </c>
      <c r="J73" s="6">
        <f t="shared" si="13"/>
        <v>1.7879999999999998</v>
      </c>
      <c r="K73" s="6">
        <f t="shared" si="13"/>
        <v>0</v>
      </c>
      <c r="L73" s="6">
        <f t="shared" si="13"/>
        <v>0</v>
      </c>
      <c r="M73" s="6">
        <f t="shared" si="13"/>
        <v>0</v>
      </c>
      <c r="N73" s="6">
        <f t="shared" si="13"/>
        <v>2.0219999999999998</v>
      </c>
    </row>
    <row r="74" spans="1:14" x14ac:dyDescent="0.2">
      <c r="A74" s="6" t="s">
        <v>16</v>
      </c>
      <c r="B74" s="6">
        <f t="shared" si="12"/>
        <v>0</v>
      </c>
      <c r="C74" s="6">
        <f t="shared" si="12"/>
        <v>0</v>
      </c>
      <c r="D74" s="6">
        <f t="shared" si="12"/>
        <v>0</v>
      </c>
      <c r="E74" s="6">
        <f t="shared" si="12"/>
        <v>0</v>
      </c>
      <c r="F74" s="6">
        <f t="shared" si="12"/>
        <v>0</v>
      </c>
      <c r="G74" s="6">
        <f t="shared" si="12"/>
        <v>0</v>
      </c>
      <c r="H74" s="6" t="s">
        <v>16</v>
      </c>
      <c r="I74" s="6">
        <f t="shared" si="13"/>
        <v>0</v>
      </c>
      <c r="J74" s="6">
        <f t="shared" si="13"/>
        <v>0</v>
      </c>
      <c r="K74" s="6">
        <f t="shared" si="13"/>
        <v>0</v>
      </c>
      <c r="L74" s="6">
        <f t="shared" si="13"/>
        <v>0</v>
      </c>
      <c r="M74" s="6">
        <f t="shared" si="13"/>
        <v>0</v>
      </c>
      <c r="N74" s="6">
        <f t="shared" si="13"/>
        <v>0</v>
      </c>
    </row>
    <row r="75" spans="1:14" x14ac:dyDescent="0.2">
      <c r="A75" s="6" t="s">
        <v>17</v>
      </c>
      <c r="B75" s="6">
        <f t="shared" si="12"/>
        <v>1</v>
      </c>
      <c r="C75" s="6">
        <f t="shared" si="12"/>
        <v>1.25</v>
      </c>
      <c r="D75" s="6">
        <f t="shared" si="12"/>
        <v>0</v>
      </c>
      <c r="E75" s="6">
        <f t="shared" si="12"/>
        <v>0</v>
      </c>
      <c r="F75" s="6">
        <f t="shared" si="12"/>
        <v>0</v>
      </c>
      <c r="G75" s="6">
        <f t="shared" si="12"/>
        <v>2.25</v>
      </c>
      <c r="H75" s="6" t="s">
        <v>17</v>
      </c>
      <c r="I75" s="6">
        <f t="shared" si="13"/>
        <v>0.224</v>
      </c>
      <c r="J75" s="6">
        <f t="shared" si="13"/>
        <v>2.2249999999999996</v>
      </c>
      <c r="K75" s="6">
        <f t="shared" si="13"/>
        <v>0</v>
      </c>
      <c r="L75" s="6">
        <f t="shared" si="13"/>
        <v>0</v>
      </c>
      <c r="M75" s="6">
        <f t="shared" si="13"/>
        <v>0</v>
      </c>
      <c r="N75" s="6">
        <f t="shared" si="13"/>
        <v>2.4489999999999998</v>
      </c>
    </row>
    <row r="76" spans="1:14" x14ac:dyDescent="0.2">
      <c r="A76" s="6" t="s">
        <v>18</v>
      </c>
      <c r="B76" s="6">
        <f t="shared" si="12"/>
        <v>0</v>
      </c>
      <c r="C76" s="6">
        <f t="shared" si="12"/>
        <v>0</v>
      </c>
      <c r="D76" s="6">
        <f t="shared" si="12"/>
        <v>0</v>
      </c>
      <c r="E76" s="6">
        <f t="shared" si="12"/>
        <v>0</v>
      </c>
      <c r="F76" s="6">
        <f t="shared" si="12"/>
        <v>0</v>
      </c>
      <c r="G76" s="6">
        <f t="shared" si="12"/>
        <v>0</v>
      </c>
      <c r="H76" s="6" t="s">
        <v>18</v>
      </c>
      <c r="I76" s="6">
        <f t="shared" si="13"/>
        <v>0</v>
      </c>
      <c r="J76" s="6">
        <f t="shared" si="13"/>
        <v>0</v>
      </c>
      <c r="K76" s="6">
        <f t="shared" si="13"/>
        <v>0</v>
      </c>
      <c r="L76" s="6">
        <f t="shared" si="13"/>
        <v>0</v>
      </c>
      <c r="M76" s="6">
        <f t="shared" si="13"/>
        <v>0</v>
      </c>
      <c r="N76" s="6">
        <f t="shared" si="13"/>
        <v>0</v>
      </c>
    </row>
    <row r="77" spans="1:14" x14ac:dyDescent="0.2">
      <c r="A77" s="6" t="s">
        <v>19</v>
      </c>
      <c r="B77" s="6">
        <f t="shared" si="12"/>
        <v>13.25</v>
      </c>
      <c r="C77" s="6">
        <f t="shared" si="12"/>
        <v>5</v>
      </c>
      <c r="D77" s="6">
        <f t="shared" si="12"/>
        <v>0.75</v>
      </c>
      <c r="E77" s="6">
        <f t="shared" si="12"/>
        <v>0</v>
      </c>
      <c r="F77" s="6">
        <f t="shared" si="12"/>
        <v>0</v>
      </c>
      <c r="G77" s="6">
        <f t="shared" si="12"/>
        <v>19</v>
      </c>
      <c r="H77" s="6" t="s">
        <v>19</v>
      </c>
      <c r="I77" s="6">
        <f t="shared" si="13"/>
        <v>2.5705</v>
      </c>
      <c r="J77" s="6">
        <f t="shared" si="13"/>
        <v>5.7599999999999989</v>
      </c>
      <c r="K77" s="6">
        <f t="shared" si="13"/>
        <v>3.2130000000000001</v>
      </c>
      <c r="L77" s="6">
        <f t="shared" si="13"/>
        <v>0</v>
      </c>
      <c r="M77" s="6">
        <f t="shared" si="13"/>
        <v>0</v>
      </c>
      <c r="N77" s="6">
        <f t="shared" si="13"/>
        <v>11.543499999999998</v>
      </c>
    </row>
    <row r="78" spans="1:14" x14ac:dyDescent="0.2">
      <c r="A78" s="6" t="s">
        <v>20</v>
      </c>
      <c r="B78" s="6">
        <f t="shared" si="12"/>
        <v>0</v>
      </c>
      <c r="C78" s="6">
        <f t="shared" si="12"/>
        <v>0</v>
      </c>
      <c r="D78" s="6">
        <f t="shared" si="12"/>
        <v>0</v>
      </c>
      <c r="E78" s="6">
        <f t="shared" si="12"/>
        <v>0</v>
      </c>
      <c r="F78" s="6">
        <f t="shared" si="12"/>
        <v>0</v>
      </c>
      <c r="G78" s="6">
        <f t="shared" si="12"/>
        <v>0</v>
      </c>
      <c r="H78" s="6" t="s">
        <v>20</v>
      </c>
      <c r="I78" s="6">
        <f t="shared" si="13"/>
        <v>0</v>
      </c>
      <c r="J78" s="6">
        <f t="shared" si="13"/>
        <v>0</v>
      </c>
      <c r="K78" s="6">
        <f t="shared" si="13"/>
        <v>0</v>
      </c>
      <c r="L78" s="6">
        <f t="shared" si="13"/>
        <v>0</v>
      </c>
      <c r="M78" s="6">
        <f t="shared" si="13"/>
        <v>0</v>
      </c>
      <c r="N78" s="6">
        <f t="shared" si="13"/>
        <v>0</v>
      </c>
    </row>
    <row r="79" spans="1:14" x14ac:dyDescent="0.2">
      <c r="A79" s="6" t="s">
        <v>21</v>
      </c>
      <c r="B79" s="6">
        <f t="shared" si="12"/>
        <v>0</v>
      </c>
      <c r="C79" s="6">
        <f t="shared" si="12"/>
        <v>0</v>
      </c>
      <c r="D79" s="6">
        <f t="shared" si="12"/>
        <v>0</v>
      </c>
      <c r="E79" s="6">
        <f t="shared" si="12"/>
        <v>0</v>
      </c>
      <c r="F79" s="6">
        <f t="shared" si="12"/>
        <v>0</v>
      </c>
      <c r="G79" s="6">
        <f t="shared" si="12"/>
        <v>0</v>
      </c>
      <c r="H79" s="6" t="s">
        <v>21</v>
      </c>
      <c r="I79" s="6">
        <f t="shared" si="13"/>
        <v>0</v>
      </c>
      <c r="J79" s="6">
        <f t="shared" si="13"/>
        <v>0</v>
      </c>
      <c r="K79" s="6">
        <f t="shared" si="13"/>
        <v>0</v>
      </c>
      <c r="L79" s="6">
        <f t="shared" si="13"/>
        <v>0</v>
      </c>
      <c r="M79" s="6">
        <f t="shared" si="13"/>
        <v>0</v>
      </c>
      <c r="N79" s="6">
        <f t="shared" si="13"/>
        <v>0</v>
      </c>
    </row>
    <row r="80" spans="1:14" x14ac:dyDescent="0.2">
      <c r="A80" s="6" t="s">
        <v>22</v>
      </c>
      <c r="B80" s="6">
        <f t="shared" si="12"/>
        <v>0</v>
      </c>
      <c r="C80" s="6">
        <f t="shared" si="12"/>
        <v>0</v>
      </c>
      <c r="D80" s="6">
        <f t="shared" si="12"/>
        <v>0</v>
      </c>
      <c r="E80" s="6">
        <f t="shared" si="12"/>
        <v>0</v>
      </c>
      <c r="F80" s="6">
        <f t="shared" si="12"/>
        <v>0</v>
      </c>
      <c r="G80" s="6">
        <f t="shared" si="12"/>
        <v>0</v>
      </c>
      <c r="H80" s="6" t="s">
        <v>22</v>
      </c>
      <c r="I80" s="6">
        <f t="shared" si="13"/>
        <v>0</v>
      </c>
      <c r="J80" s="6">
        <f t="shared" si="13"/>
        <v>0</v>
      </c>
      <c r="K80" s="6">
        <f t="shared" si="13"/>
        <v>0</v>
      </c>
      <c r="L80" s="6">
        <f t="shared" si="13"/>
        <v>0</v>
      </c>
      <c r="M80" s="6">
        <f t="shared" si="13"/>
        <v>0</v>
      </c>
      <c r="N80" s="6">
        <f t="shared" si="13"/>
        <v>0</v>
      </c>
    </row>
    <row r="81" spans="1:14" x14ac:dyDescent="0.2">
      <c r="A81" s="6" t="s">
        <v>23</v>
      </c>
      <c r="B81" s="6">
        <f t="shared" si="12"/>
        <v>110.75</v>
      </c>
      <c r="C81" s="6">
        <f t="shared" si="12"/>
        <v>1.25</v>
      </c>
      <c r="D81" s="6">
        <f t="shared" si="12"/>
        <v>0</v>
      </c>
      <c r="E81" s="6">
        <f t="shared" si="12"/>
        <v>0</v>
      </c>
      <c r="F81" s="6">
        <f t="shared" si="12"/>
        <v>0</v>
      </c>
      <c r="G81" s="6">
        <f t="shared" si="12"/>
        <v>112</v>
      </c>
      <c r="H81" s="6" t="s">
        <v>23</v>
      </c>
      <c r="I81" s="6">
        <f t="shared" si="13"/>
        <v>21.263999999999996</v>
      </c>
      <c r="J81" s="6">
        <f t="shared" si="13"/>
        <v>1.5775000000000001</v>
      </c>
      <c r="K81" s="6">
        <f t="shared" si="13"/>
        <v>0</v>
      </c>
      <c r="L81" s="6">
        <f t="shared" si="13"/>
        <v>0</v>
      </c>
      <c r="M81" s="6">
        <f t="shared" si="13"/>
        <v>0</v>
      </c>
      <c r="N81" s="6">
        <f t="shared" si="13"/>
        <v>22.841499999999996</v>
      </c>
    </row>
    <row r="82" spans="1:14" x14ac:dyDescent="0.2">
      <c r="A82" s="6" t="s">
        <v>24</v>
      </c>
      <c r="B82" s="6">
        <f t="shared" si="12"/>
        <v>0.25</v>
      </c>
      <c r="C82" s="6">
        <f t="shared" si="12"/>
        <v>0</v>
      </c>
      <c r="D82" s="6">
        <f t="shared" si="12"/>
        <v>0</v>
      </c>
      <c r="E82" s="6">
        <f t="shared" si="12"/>
        <v>0</v>
      </c>
      <c r="F82" s="6">
        <f t="shared" si="12"/>
        <v>0</v>
      </c>
      <c r="G82" s="6">
        <f t="shared" si="12"/>
        <v>0.25</v>
      </c>
      <c r="H82" s="6" t="s">
        <v>24</v>
      </c>
      <c r="I82" s="6">
        <f t="shared" si="13"/>
        <v>3.3500000000000002E-2</v>
      </c>
      <c r="J82" s="6">
        <f t="shared" si="13"/>
        <v>0</v>
      </c>
      <c r="K82" s="6">
        <f t="shared" si="13"/>
        <v>0</v>
      </c>
      <c r="L82" s="6">
        <f t="shared" si="13"/>
        <v>0</v>
      </c>
      <c r="M82" s="6">
        <f t="shared" si="13"/>
        <v>0</v>
      </c>
      <c r="N82" s="6">
        <f t="shared" si="13"/>
        <v>3.3500000000000002E-2</v>
      </c>
    </row>
    <row r="83" spans="1:14" x14ac:dyDescent="0.2">
      <c r="A83" t="s">
        <v>25</v>
      </c>
      <c r="B83" s="6">
        <f t="shared" si="12"/>
        <v>0</v>
      </c>
      <c r="C83" s="6">
        <f t="shared" si="12"/>
        <v>0</v>
      </c>
      <c r="D83" s="6">
        <f t="shared" si="12"/>
        <v>0</v>
      </c>
      <c r="E83" s="6">
        <f t="shared" si="12"/>
        <v>0</v>
      </c>
      <c r="F83" s="6">
        <f t="shared" si="12"/>
        <v>0</v>
      </c>
      <c r="G83" s="6">
        <f t="shared" si="12"/>
        <v>0</v>
      </c>
      <c r="H83" t="s">
        <v>25</v>
      </c>
      <c r="I83" s="6">
        <f t="shared" si="13"/>
        <v>0</v>
      </c>
      <c r="J83" s="6">
        <f t="shared" si="13"/>
        <v>0</v>
      </c>
      <c r="K83" s="6">
        <f t="shared" si="13"/>
        <v>0</v>
      </c>
      <c r="L83" s="6">
        <f t="shared" si="13"/>
        <v>0</v>
      </c>
      <c r="M83" s="6">
        <f t="shared" si="13"/>
        <v>0</v>
      </c>
      <c r="N83" s="6">
        <f t="shared" si="13"/>
        <v>0</v>
      </c>
    </row>
    <row r="84" spans="1:14" x14ac:dyDescent="0.2">
      <c r="A84" s="6" t="s">
        <v>26</v>
      </c>
      <c r="B84" s="6">
        <f t="shared" si="12"/>
        <v>8.75</v>
      </c>
      <c r="C84" s="6">
        <f t="shared" si="12"/>
        <v>1</v>
      </c>
      <c r="D84" s="6">
        <f t="shared" si="12"/>
        <v>0.5</v>
      </c>
      <c r="E84" s="6">
        <f t="shared" si="12"/>
        <v>0</v>
      </c>
      <c r="F84" s="6">
        <f t="shared" si="12"/>
        <v>0</v>
      </c>
      <c r="G84" s="6">
        <f t="shared" si="12"/>
        <v>10.25</v>
      </c>
      <c r="H84" s="6" t="s">
        <v>26</v>
      </c>
      <c r="I84" s="6">
        <f t="shared" si="13"/>
        <v>3.6750000000000007</v>
      </c>
      <c r="J84" s="6">
        <f t="shared" si="13"/>
        <v>2.92</v>
      </c>
      <c r="K84" s="6">
        <f t="shared" si="13"/>
        <v>6.0890000000000004</v>
      </c>
      <c r="L84" s="6">
        <f t="shared" si="13"/>
        <v>0</v>
      </c>
      <c r="M84" s="6">
        <f t="shared" si="13"/>
        <v>0</v>
      </c>
      <c r="N84" s="6">
        <f t="shared" si="13"/>
        <v>12.684000000000001</v>
      </c>
    </row>
    <row r="85" spans="1:14" x14ac:dyDescent="0.2">
      <c r="A85" s="6" t="s">
        <v>14</v>
      </c>
      <c r="B85" s="6">
        <f t="shared" si="12"/>
        <v>135</v>
      </c>
      <c r="C85" s="6">
        <f t="shared" si="12"/>
        <v>9.5</v>
      </c>
      <c r="D85" s="6">
        <f t="shared" si="12"/>
        <v>1.25</v>
      </c>
      <c r="E85" s="6">
        <f t="shared" si="12"/>
        <v>0</v>
      </c>
      <c r="F85" s="6">
        <f t="shared" si="12"/>
        <v>0</v>
      </c>
      <c r="G85" s="6">
        <f t="shared" si="12"/>
        <v>145.75</v>
      </c>
      <c r="H85" s="6" t="s">
        <v>14</v>
      </c>
      <c r="I85" s="6">
        <f t="shared" si="13"/>
        <v>28.000999999999998</v>
      </c>
      <c r="J85" s="6">
        <f t="shared" si="13"/>
        <v>14.270500000000002</v>
      </c>
      <c r="K85" s="6">
        <f t="shared" si="13"/>
        <v>9.3019999999999996</v>
      </c>
      <c r="L85" s="6">
        <f t="shared" si="13"/>
        <v>0</v>
      </c>
      <c r="M85" s="6">
        <f t="shared" si="13"/>
        <v>0</v>
      </c>
      <c r="N85" s="6">
        <f t="shared" si="13"/>
        <v>51.57350000000001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MacNeil</dc:creator>
  <cp:lastModifiedBy>Microsoft Office User</cp:lastModifiedBy>
  <dcterms:created xsi:type="dcterms:W3CDTF">2018-09-07T11:29:27Z</dcterms:created>
  <dcterms:modified xsi:type="dcterms:W3CDTF">2019-10-12T23:06:53Z</dcterms:modified>
</cp:coreProperties>
</file>