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20" tabRatio="853" firstSheet="1" activeTab="13"/>
  </bookViews>
  <sheets>
    <sheet name="Income Statement" sheetId="1" r:id="rId1"/>
    <sheet name="Balance Sheet" sheetId="2" r:id="rId2"/>
    <sheet name="Cash Flow Statement" sheetId="3" r:id="rId3"/>
    <sheet name="Fixed Assets" sheetId="4" r:id="rId4"/>
    <sheet name="Free Cash Flow" sheetId="5" r:id="rId5"/>
    <sheet name="WACC" sheetId="6" r:id="rId6"/>
    <sheet name="DCF" sheetId="7" r:id="rId7"/>
    <sheet name="Questions" sheetId="8" r:id="rId8"/>
    <sheet name="Q1" sheetId="9" r:id="rId9"/>
    <sheet name="Q2" sheetId="10" r:id="rId10"/>
    <sheet name="Q3" sheetId="12" r:id="rId11"/>
    <sheet name="Q4" sheetId="13" r:id="rId12"/>
    <sheet name="Q5" sheetId="14" r:id="rId13"/>
    <sheet name="Q6" sheetId="1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C5" authorId="0">
      <text>
        <r>
          <rPr>
            <sz val="11"/>
            <color rgb="FF000000"/>
            <rFont val="Calibri"/>
            <scheme val="minor"/>
            <charset val="1"/>
          </rPr>
          <t xml:space="preserve">
US Corporate Tax Rate</t>
        </r>
      </text>
    </comment>
  </commentList>
</comments>
</file>

<file path=xl/comments2.xml><?xml version="1.0" encoding="utf-8"?>
<comments xmlns="http://schemas.openxmlformats.org/spreadsheetml/2006/main">
  <authors>
    <author/>
  </authors>
  <commentList>
    <comment ref="C11" authorId="0">
      <text>
        <r>
          <rPr>
            <sz val="11"/>
            <color rgb="FF000000"/>
            <rFont val="Calibri"/>
            <scheme val="minor"/>
            <charset val="1"/>
          </rPr>
          <t xml:space="preserve">
Industry Growth Rate</t>
        </r>
      </text>
    </comment>
  </commentList>
</comments>
</file>

<file path=xl/sharedStrings.xml><?xml version="1.0" encoding="utf-8"?>
<sst xmlns="http://schemas.openxmlformats.org/spreadsheetml/2006/main" count="385" uniqueCount="339">
  <si>
    <t>Consolidated Statements Of Income - USD ($) shares in Thousands, $ in Millions</t>
  </si>
  <si>
    <t>Sep. 01, 2019</t>
  </si>
  <si>
    <t>Aug. 30, 2020</t>
  </si>
  <si>
    <t>Aug. 29, 2021</t>
  </si>
  <si>
    <t>REVENUE</t>
  </si>
  <si>
    <t>Total revenue</t>
  </si>
  <si>
    <t>OPERATING EXPENSES</t>
  </si>
  <si>
    <t>Merchandise costs</t>
  </si>
  <si>
    <t>Selling, general and administrative</t>
  </si>
  <si>
    <t>Depreciation &amp; Amortization</t>
  </si>
  <si>
    <t>Preopening expenses</t>
  </si>
  <si>
    <t>Operating Income</t>
  </si>
  <si>
    <t>OTHER INCOME (EXPENSE)</t>
  </si>
  <si>
    <t>Interest expense</t>
  </si>
  <si>
    <t>Interest income and other, net</t>
  </si>
  <si>
    <t>INCOME BEFORE INCOME TAXES</t>
  </si>
  <si>
    <t>Income Tax Expense (Benefit)</t>
  </si>
  <si>
    <t>Net Income</t>
  </si>
  <si>
    <t>Diluted (shares)</t>
  </si>
  <si>
    <t>Merchandise Sales Revenue</t>
  </si>
  <si>
    <t>Membership Fee Revenue</t>
  </si>
  <si>
    <t>Consolidated Balance Sheets - USD ($) $ in Millions</t>
  </si>
  <si>
    <t>Sep. 02, 2018</t>
  </si>
  <si>
    <t>CURRENT ASSETS</t>
  </si>
  <si>
    <t>Cash and cash equivalents</t>
  </si>
  <si>
    <t>Short-term investments</t>
  </si>
  <si>
    <t>Receivables, net</t>
  </si>
  <si>
    <t>Merchandise inventories</t>
  </si>
  <si>
    <t>Other current assets</t>
  </si>
  <si>
    <t>Total current assets</t>
  </si>
  <si>
    <t>OTHER ASSETS</t>
  </si>
  <si>
    <t>Property and Equipment, net</t>
  </si>
  <si>
    <t>Operating lease right-of-use assets</t>
  </si>
  <si>
    <t>Other long-term assets</t>
  </si>
  <si>
    <t>TOTAL ASSETS</t>
  </si>
  <si>
    <t>CURRENT LIABILITIES</t>
  </si>
  <si>
    <t>Accounts payable</t>
  </si>
  <si>
    <t>Accrued salaries and benefits</t>
  </si>
  <si>
    <t>Accrued member rewards</t>
  </si>
  <si>
    <t>Deferred membership fees</t>
  </si>
  <si>
    <t>Current portion of long-term debt</t>
  </si>
  <si>
    <t>Other current liabilities</t>
  </si>
  <si>
    <t>Total current liabilities</t>
  </si>
  <si>
    <t>OTHER LIABILITIES</t>
  </si>
  <si>
    <t>Long-term debt, excluding current portion</t>
  </si>
  <si>
    <t>Long-term operating lease liabilities</t>
  </si>
  <si>
    <t>Other long-term liabilities</t>
  </si>
  <si>
    <t>Total liabilities</t>
  </si>
  <si>
    <t>EQUITY</t>
  </si>
  <si>
    <t>Preferred stock $.01 par value; 100,000,000 shares authorized; no shares issued and outstanding</t>
  </si>
  <si>
    <t>Common Stock $.01 par value; 100,000,000 shares authorized; 441,825,000 and 441,255,000 shares issued and outstanding</t>
  </si>
  <si>
    <t>Additional paid-in capital</t>
  </si>
  <si>
    <t>Accumulated other comprehensive loss</t>
  </si>
  <si>
    <t>Retained earnings</t>
  </si>
  <si>
    <t>Total Costco stockholders' equity</t>
  </si>
  <si>
    <t>Noncontrolling interests</t>
  </si>
  <si>
    <t>Total equity</t>
  </si>
  <si>
    <t>TOTAL LIABILITIES AND EQUITY</t>
  </si>
  <si>
    <t>Consolidated Statements Of Cash Flows - USD ($) $ in Millions</t>
  </si>
  <si>
    <t>CASH FLOWS FROM OPERATING ACTIVITIES</t>
  </si>
  <si>
    <t>Net income including noncontrolling interests</t>
  </si>
  <si>
    <t>Adjustments to reconcile net income including noncontrolling interests to net cash provided by operating activities:</t>
  </si>
  <si>
    <t>Depreciation and amortization</t>
  </si>
  <si>
    <t>Non-cash lease expense</t>
  </si>
  <si>
    <t>Stock-based compensation</t>
  </si>
  <si>
    <t>Other non-cash operating activities, net</t>
  </si>
  <si>
    <t>Deferred income taxes</t>
  </si>
  <si>
    <t>Changes in operating assets and liabilities:</t>
  </si>
  <si>
    <t>Other operating assets and liabilities, net</t>
  </si>
  <si>
    <t>Net Cash Provided by (Used in) Operating Activities</t>
  </si>
  <si>
    <t>CASH FLOWS FROM INVESTING ACTIVITIES</t>
  </si>
  <si>
    <t>Purchases of short-term investments</t>
  </si>
  <si>
    <t>Maturities and sales of short-term investments</t>
  </si>
  <si>
    <t>Additions to property and equipment</t>
  </si>
  <si>
    <t>Acquisitions</t>
  </si>
  <si>
    <t>Other investing activities, net</t>
  </si>
  <si>
    <t>Net Cash Provided by (Used in) Investing Activities</t>
  </si>
  <si>
    <t>CASH FLOWS FROM FINANCING ACTIVITIES</t>
  </si>
  <si>
    <t>Change in bank payments outstanding</t>
  </si>
  <si>
    <t>Proceeds from short-term borrowings</t>
  </si>
  <si>
    <t>Proceeds from issuance of long-term debt</t>
  </si>
  <si>
    <t>Repayments of long-term debt</t>
  </si>
  <si>
    <t>Tax withholdings on stock-based awards</t>
  </si>
  <si>
    <t>Repurchases of common stock</t>
  </si>
  <si>
    <t>Cash dividend payments</t>
  </si>
  <si>
    <t>Other financing activities, net</t>
  </si>
  <si>
    <t>Net Cash Provided by (Used in) Financing Activities</t>
  </si>
  <si>
    <t>EFFECT OF EXCHANGE RATE CHANGES ON CASH AND CASH EQUIVALENTS</t>
  </si>
  <si>
    <t>Net change in cash and cash equivalents</t>
  </si>
  <si>
    <t>CASH AND CASH EQUIVALENTS BEGINNING OF YEAR</t>
  </si>
  <si>
    <t>CASH AND CASH EQUIVALENTS END OF YEAR</t>
  </si>
  <si>
    <t>SUPPLEMENTAL DISCLOSURE OF CASH FLOW INFORMATION:</t>
  </si>
  <si>
    <t>Interest paid</t>
  </si>
  <si>
    <t>Income taxes paid, net</t>
  </si>
  <si>
    <t>SUPPLEMENTAL DISCLOSURE OF NON-CASH INVESTING AND FINANCING ACTIVITIES:</t>
  </si>
  <si>
    <t>Cash dividend declared, but not yet paid</t>
  </si>
  <si>
    <t>Formulas</t>
  </si>
  <si>
    <t>Fixed Assets Schedule</t>
  </si>
  <si>
    <t>Fiscal Year</t>
  </si>
  <si>
    <r>
      <rPr>
        <b/>
        <sz val="12"/>
        <color theme="1"/>
        <rFont val="Calibri"/>
        <charset val="134"/>
      </rPr>
      <t xml:space="preserve">Beginning PP&amp;E </t>
    </r>
    <r>
      <rPr>
        <sz val="12"/>
        <color theme="1"/>
        <rFont val="Calibri"/>
        <charset val="134"/>
      </rPr>
      <t xml:space="preserve">= Ending PP&amp;E of previous year </t>
    </r>
  </si>
  <si>
    <t>Beginning PP&amp;E</t>
  </si>
  <si>
    <r>
      <rPr>
        <b/>
        <sz val="12"/>
        <color theme="1"/>
        <rFont val="Calibri"/>
        <charset val="134"/>
      </rPr>
      <t xml:space="preserve">D&amp;A </t>
    </r>
    <r>
      <rPr>
        <sz val="12"/>
        <color theme="1"/>
        <rFont val="Calibri"/>
        <charset val="134"/>
      </rPr>
      <t>= Beginning PP&amp;E for the estimated year * D&amp;A as a % of Beginning PP&amp;E for the estimated year</t>
    </r>
  </si>
  <si>
    <t>D&amp;A</t>
  </si>
  <si>
    <r>
      <rPr>
        <b/>
        <sz val="12"/>
        <color theme="1"/>
        <rFont val="Calibri"/>
        <charset val="134"/>
      </rPr>
      <t>CapEx</t>
    </r>
    <r>
      <rPr>
        <sz val="12"/>
        <color theme="1"/>
        <rFont val="Calibri"/>
        <charset val="134"/>
      </rPr>
      <t xml:space="preserve"> = Beginning PP&amp;E for the estimated year * CapEx as a % of Beginning PP&amp;E for the estimated year</t>
    </r>
  </si>
  <si>
    <t>CapEx</t>
  </si>
  <si>
    <r>
      <rPr>
        <b/>
        <sz val="12"/>
        <color theme="1"/>
        <rFont val="Calibri"/>
        <charset val="134"/>
      </rPr>
      <t>Ending PP&amp;E Projection</t>
    </r>
    <r>
      <rPr>
        <sz val="12"/>
        <color theme="1"/>
        <rFont val="Calibri"/>
        <charset val="134"/>
      </rPr>
      <t xml:space="preserve"> = Beginning PP&amp;E - D&amp;A + CapEx for the estimated year</t>
    </r>
  </si>
  <si>
    <t>Ending PP&amp;E</t>
  </si>
  <si>
    <t>Assumptions</t>
  </si>
  <si>
    <t>D&amp;A as a % of Beginning PP&amp;E</t>
  </si>
  <si>
    <t>CapEx as a % of Beginning PP&amp;E</t>
  </si>
  <si>
    <t>S</t>
  </si>
  <si>
    <t>Unlevered Free Cash Flow (mm)</t>
  </si>
  <si>
    <r>
      <rPr>
        <b/>
        <sz val="12"/>
        <color theme="1"/>
        <rFont val="Calibri"/>
        <charset val="134"/>
      </rPr>
      <t xml:space="preserve">Revenue Projection </t>
    </r>
    <r>
      <rPr>
        <sz val="12"/>
        <color theme="1"/>
        <rFont val="Calibri"/>
        <charset val="134"/>
      </rPr>
      <t>= Previous Years Revenue *(1+ Growrh rate Projection for the estimated year)</t>
    </r>
  </si>
  <si>
    <t>Revenue</t>
  </si>
  <si>
    <r>
      <rPr>
        <b/>
        <sz val="12"/>
        <color theme="1"/>
        <rFont val="Calibri"/>
        <charset val="134"/>
      </rPr>
      <t xml:space="preserve">COGS Projection </t>
    </r>
    <r>
      <rPr>
        <sz val="12"/>
        <color theme="1"/>
        <rFont val="Calibri"/>
        <charset val="134"/>
      </rPr>
      <t>= Current Year's Revenue * COGS Percentage of Revenue for the estimated year</t>
    </r>
  </si>
  <si>
    <t>COGS</t>
  </si>
  <si>
    <r>
      <rPr>
        <b/>
        <sz val="12"/>
        <color theme="1"/>
        <rFont val="Calibri"/>
        <charset val="134"/>
      </rPr>
      <t>Gross Profit</t>
    </r>
    <r>
      <rPr>
        <sz val="12"/>
        <color theme="1"/>
        <rFont val="Calibri"/>
        <charset val="134"/>
      </rPr>
      <t xml:space="preserve"> = Revenue for the estimated year - COGS for the estimated year</t>
    </r>
  </si>
  <si>
    <t>Gross Profit</t>
  </si>
  <si>
    <r>
      <rPr>
        <b/>
        <sz val="12"/>
        <color theme="1"/>
        <rFont val="Calibri"/>
        <charset val="134"/>
      </rPr>
      <t>Selling, General, Administrative</t>
    </r>
    <r>
      <rPr>
        <sz val="12"/>
        <color theme="1"/>
        <rFont val="Calibri"/>
        <charset val="134"/>
      </rPr>
      <t xml:space="preserve"> = Current Year's Revenue * Selling, General, Administrative Percentage of Revenue for the estimated year</t>
    </r>
  </si>
  <si>
    <t>Operating Expenses</t>
  </si>
  <si>
    <r>
      <rPr>
        <b/>
        <sz val="12"/>
        <color theme="1"/>
        <rFont val="Calibri"/>
        <charset val="134"/>
      </rPr>
      <t>Total Operating Expenses</t>
    </r>
    <r>
      <rPr>
        <sz val="12"/>
        <color theme="1"/>
        <rFont val="Calibri"/>
        <charset val="134"/>
      </rPr>
      <t xml:space="preserve"> =  Selling, General, Administrative for the estimated year  +Other operating Expenses for the estimated year</t>
    </r>
  </si>
  <si>
    <t>Selling, General, Administrative</t>
  </si>
  <si>
    <r>
      <rPr>
        <b/>
        <sz val="12"/>
        <color theme="1"/>
        <rFont val="Calibri"/>
        <charset val="134"/>
      </rPr>
      <t>EBITDA</t>
    </r>
    <r>
      <rPr>
        <sz val="12"/>
        <color theme="1"/>
        <rFont val="Calibri"/>
        <charset val="134"/>
      </rPr>
      <t xml:space="preserve"> = Gross profit - Total operating Expenses</t>
    </r>
  </si>
  <si>
    <t>Total Operating Expenses</t>
  </si>
  <si>
    <r>
      <rPr>
        <b/>
        <sz val="12"/>
        <color theme="1"/>
        <rFont val="Calibri"/>
        <charset val="134"/>
      </rPr>
      <t>Depreciation &amp; Amortization Projection</t>
    </r>
    <r>
      <rPr>
        <sz val="12"/>
        <color theme="1"/>
        <rFont val="Calibri"/>
        <charset val="134"/>
      </rPr>
      <t xml:space="preserve"> = D&amp;A Projected for the estimated year using Fixed Assets Schedule</t>
    </r>
  </si>
  <si>
    <t>EBITDA</t>
  </si>
  <si>
    <r>
      <rPr>
        <b/>
        <sz val="12"/>
        <color theme="1"/>
        <rFont val="Calibri"/>
        <charset val="134"/>
      </rPr>
      <t>Operating Profit (EBIT)</t>
    </r>
    <r>
      <rPr>
        <sz val="12"/>
        <color theme="1"/>
        <rFont val="Calibri"/>
        <charset val="134"/>
      </rPr>
      <t xml:space="preserve"> = EBITDA - Depreciation &amp; Amortization for the estimated year</t>
    </r>
  </si>
  <si>
    <r>
      <rPr>
        <b/>
        <sz val="12"/>
        <color theme="1"/>
        <rFont val="Calibri"/>
        <charset val="134"/>
      </rPr>
      <t>Operating Taxes</t>
    </r>
    <r>
      <rPr>
        <sz val="12"/>
        <color theme="1"/>
        <rFont val="Calibri"/>
        <charset val="134"/>
      </rPr>
      <t xml:space="preserve"> = EBIT * Tax rate (Tax % of EBIT)</t>
    </r>
  </si>
  <si>
    <t>Operating Profit (EBIT)</t>
  </si>
  <si>
    <r>
      <rPr>
        <b/>
        <sz val="12"/>
        <color theme="1"/>
        <rFont val="Calibri"/>
        <charset val="134"/>
      </rPr>
      <t>NOPAT (Net Operating Profit After Taxes)</t>
    </r>
    <r>
      <rPr>
        <sz val="12"/>
        <color theme="1"/>
        <rFont val="Calibri"/>
        <charset val="134"/>
      </rPr>
      <t xml:space="preserve"> = Operating Profit (EBIT) - Operating Taxes</t>
    </r>
  </si>
  <si>
    <t>Operating Taxes</t>
  </si>
  <si>
    <r>
      <rPr>
        <b/>
        <sz val="12"/>
        <color theme="1"/>
        <rFont val="Calibri"/>
        <charset val="134"/>
      </rPr>
      <t>Capital Expenditures</t>
    </r>
    <r>
      <rPr>
        <sz val="12"/>
        <color theme="1"/>
        <rFont val="Calibri"/>
        <charset val="134"/>
      </rPr>
      <t xml:space="preserve"> = CapEx Projected for the estimated year using the Fixed Assets Schedule</t>
    </r>
  </si>
  <si>
    <t>NOPAT (Net Operating Profit After Taxes)</t>
  </si>
  <si>
    <r>
      <rPr>
        <b/>
        <sz val="12"/>
        <color theme="1"/>
        <rFont val="Calibri"/>
        <charset val="134"/>
      </rPr>
      <t>NWC(Net Working Captial)</t>
    </r>
    <r>
      <rPr>
        <sz val="12"/>
        <color theme="1"/>
        <rFont val="Calibri"/>
        <charset val="134"/>
      </rPr>
      <t xml:space="preserve"> = Currect Assets - Current Liabilities</t>
    </r>
  </si>
  <si>
    <t>(+) Depreciation &amp; Amortization</t>
  </si>
  <si>
    <r>
      <rPr>
        <b/>
        <sz val="12"/>
        <color theme="1"/>
        <rFont val="Calibri"/>
        <charset val="134"/>
      </rPr>
      <t xml:space="preserve">Change in NWC </t>
    </r>
    <r>
      <rPr>
        <sz val="12"/>
        <color theme="1"/>
        <rFont val="Calibri"/>
        <charset val="134"/>
      </rPr>
      <t>= Current years NWC - Previous years NWC</t>
    </r>
  </si>
  <si>
    <t>(-) Capital Expenditures</t>
  </si>
  <si>
    <r>
      <rPr>
        <b/>
        <sz val="12"/>
        <color theme="1"/>
        <rFont val="Calibri"/>
        <charset val="134"/>
      </rPr>
      <t>Unlevered Free Cash Flow</t>
    </r>
    <r>
      <rPr>
        <sz val="12"/>
        <color theme="1"/>
        <rFont val="Calibri"/>
        <charset val="134"/>
      </rPr>
      <t xml:space="preserve"> = NOPAT + D&amp;A -Capex - Change in NWC</t>
    </r>
  </si>
  <si>
    <t>(-) Change in NWC</t>
  </si>
  <si>
    <t xml:space="preserve">     NWC</t>
  </si>
  <si>
    <t>Unlevered Free Cash Flow</t>
  </si>
  <si>
    <t>Revenue Growth</t>
  </si>
  <si>
    <t>COGS % of Revenue</t>
  </si>
  <si>
    <t>SG&amp;A % of Revenue</t>
  </si>
  <si>
    <t>Tax % of EBIT</t>
  </si>
  <si>
    <t>Current Assets</t>
  </si>
  <si>
    <t>Current Liabilitites</t>
  </si>
  <si>
    <t>Weighted Average Cost of Capital (WACC)</t>
  </si>
  <si>
    <t>Equity (mm) (E)</t>
  </si>
  <si>
    <r>
      <rPr>
        <b/>
        <sz val="14"/>
        <color theme="1"/>
        <rFont val="Calibri"/>
        <charset val="134"/>
      </rPr>
      <t>After tax cost of debt</t>
    </r>
    <r>
      <rPr>
        <sz val="14"/>
        <color theme="1"/>
        <rFont val="Calibri"/>
        <charset val="134"/>
      </rPr>
      <t xml:space="preserve"> = Cost of Debt*(1-Tax Rate )</t>
    </r>
  </si>
  <si>
    <t>Debt (mm) (D)</t>
  </si>
  <si>
    <r>
      <rPr>
        <b/>
        <sz val="14"/>
        <color theme="1"/>
        <rFont val="Calibri"/>
        <charset val="134"/>
      </rPr>
      <t>WACC</t>
    </r>
    <r>
      <rPr>
        <sz val="14"/>
        <color theme="1"/>
        <rFont val="Calibri"/>
        <charset val="134"/>
      </rPr>
      <t xml:space="preserve"> = Equity Value*Cost of equity + Debt Value*After tax Cost of Debt</t>
    </r>
  </si>
  <si>
    <t>Tax Rate (Tc)</t>
  </si>
  <si>
    <t>Cost of Debt(Rd)</t>
  </si>
  <si>
    <t>Cost of Equity (Re)</t>
  </si>
  <si>
    <t>Total value (V=E+D)</t>
  </si>
  <si>
    <t>After Tax Cost of Debt</t>
  </si>
  <si>
    <t>Equity Value (E/V)</t>
  </si>
  <si>
    <t>Debt Value (D/V)</t>
  </si>
  <si>
    <t>WACC</t>
  </si>
  <si>
    <r>
      <rPr>
        <b/>
        <sz val="12"/>
        <color theme="1"/>
        <rFont val="Calibri"/>
        <charset val="134"/>
      </rPr>
      <t>Unlevered Free Cash Flow</t>
    </r>
    <r>
      <rPr>
        <sz val="12"/>
        <color theme="1"/>
        <rFont val="Calibri"/>
        <charset val="134"/>
      </rPr>
      <t xml:space="preserve"> = Unlevered Free Cash Flow Projection from the Free cash flow projections</t>
    </r>
  </si>
  <si>
    <r>
      <rPr>
        <b/>
        <sz val="12"/>
        <color theme="1"/>
        <rFont val="Calibri"/>
        <charset val="134"/>
      </rPr>
      <t>Present Value of Free Cash Flow</t>
    </r>
    <r>
      <rPr>
        <sz val="12"/>
        <color theme="1"/>
        <rFont val="Calibri"/>
        <charset val="134"/>
      </rPr>
      <t xml:space="preserve"> =  Unlevered Free Cash Flow of the estimated year / (1 + WACC)^Projection Year</t>
    </r>
  </si>
  <si>
    <r>
      <rPr>
        <b/>
        <sz val="12"/>
        <color theme="1"/>
        <rFont val="Calibri"/>
        <charset val="134"/>
      </rPr>
      <t>Terminal Value =</t>
    </r>
    <r>
      <rPr>
        <sz val="12"/>
        <color theme="1"/>
        <rFont val="Calibri"/>
        <charset val="134"/>
      </rPr>
      <t xml:space="preserve"> Unlevered free cash flow of the final year forecast * (1 + Growth Rate) / (WACC - Growth Rate)</t>
    </r>
  </si>
  <si>
    <t>Projection Year</t>
  </si>
  <si>
    <r>
      <rPr>
        <b/>
        <sz val="12"/>
        <color theme="1"/>
        <rFont val="Calibri"/>
        <charset val="134"/>
      </rPr>
      <t>PV of Terminal Value</t>
    </r>
    <r>
      <rPr>
        <sz val="12"/>
        <color theme="1"/>
        <rFont val="Calibri"/>
        <charset val="134"/>
      </rPr>
      <t xml:space="preserve"> = Terminal Value / (1+WACC)^ Number of Year projected till</t>
    </r>
  </si>
  <si>
    <t>Present Value of Free Cash Flow</t>
  </si>
  <si>
    <r>
      <rPr>
        <b/>
        <sz val="12"/>
        <color theme="1"/>
        <rFont val="Calibri"/>
        <charset val="134"/>
      </rPr>
      <t>Sum of PV of FCF</t>
    </r>
    <r>
      <rPr>
        <sz val="12"/>
        <color theme="1"/>
        <rFont val="Calibri"/>
        <charset val="134"/>
      </rPr>
      <t xml:space="preserve"> = SUM of all the present value of Free cash flows</t>
    </r>
  </si>
  <si>
    <r>
      <rPr>
        <b/>
        <sz val="12"/>
        <color theme="1"/>
        <rFont val="Calibri"/>
        <charset val="134"/>
      </rPr>
      <t>Enterprise Value =</t>
    </r>
    <r>
      <rPr>
        <sz val="12"/>
        <color theme="1"/>
        <rFont val="Calibri"/>
        <charset val="134"/>
      </rPr>
      <t xml:space="preserve"> PV of Terminal Value + Sum of PV of FCF</t>
    </r>
  </si>
  <si>
    <t>Implied Share Price Calculation</t>
  </si>
  <si>
    <r>
      <rPr>
        <b/>
        <sz val="12"/>
        <color theme="1"/>
        <rFont val="Calibri"/>
        <charset val="134"/>
      </rPr>
      <t>Cash</t>
    </r>
    <r>
      <rPr>
        <sz val="12"/>
        <color theme="1"/>
        <rFont val="Calibri"/>
        <charset val="134"/>
      </rPr>
      <t xml:space="preserve"> = Recent year's cash and cash equivalents value</t>
    </r>
  </si>
  <si>
    <t>Sum of PV of FCF</t>
  </si>
  <si>
    <r>
      <rPr>
        <b/>
        <sz val="12"/>
        <color theme="1"/>
        <rFont val="Calibri"/>
        <charset val="134"/>
      </rPr>
      <t xml:space="preserve">Debt = </t>
    </r>
    <r>
      <rPr>
        <sz val="12"/>
        <color theme="1"/>
        <rFont val="Calibri"/>
        <charset val="134"/>
      </rPr>
      <t>Current Debt of the Company</t>
    </r>
  </si>
  <si>
    <t>Growth Rate</t>
  </si>
  <si>
    <r>
      <rPr>
        <b/>
        <sz val="12"/>
        <color theme="1"/>
        <rFont val="Calibri"/>
        <charset val="134"/>
      </rPr>
      <t>Minority Interest</t>
    </r>
    <r>
      <rPr>
        <sz val="12"/>
        <color theme="1"/>
        <rFont val="Calibri"/>
        <charset val="134"/>
      </rPr>
      <t xml:space="preserve"> = Recent year's Non Controlling interests</t>
    </r>
  </si>
  <si>
    <r>
      <rPr>
        <b/>
        <sz val="12"/>
        <color theme="1"/>
        <rFont val="Calibri"/>
        <charset val="134"/>
      </rPr>
      <t>Equity Value =</t>
    </r>
    <r>
      <rPr>
        <sz val="12"/>
        <color theme="1"/>
        <rFont val="Calibri"/>
        <charset val="134"/>
      </rPr>
      <t xml:space="preserve"> Enterprise Value + Cash - Debt - Minorty Interest</t>
    </r>
  </si>
  <si>
    <t>Terminal Value</t>
  </si>
  <si>
    <t>PV of Terminal Value</t>
  </si>
  <si>
    <t>Enterprise Value</t>
  </si>
  <si>
    <t>(+) Cash</t>
  </si>
  <si>
    <t>(-) Debt</t>
  </si>
  <si>
    <t>(-) Minority Interest</t>
  </si>
  <si>
    <t>Equity Value</t>
  </si>
  <si>
    <t xml:space="preserve"> </t>
  </si>
  <si>
    <r>
      <rPr>
        <b/>
        <sz val="12"/>
        <color theme="1"/>
        <rFont val="Calibri"/>
        <charset val="134"/>
      </rPr>
      <t xml:space="preserve">Questions
</t>
    </r>
    <r>
      <rPr>
        <sz val="12"/>
        <color theme="1"/>
        <rFont val="Calibri"/>
        <charset val="134"/>
      </rPr>
      <t>Refer to the various given data to find insights in this data and answer the following question</t>
    </r>
  </si>
  <si>
    <t>What factors can affect the composition of a company's current assets vs. long-term assets?</t>
  </si>
  <si>
    <t>How can a company's debt-to-equity ratio impact its creditworthiness and access to capital?</t>
  </si>
  <si>
    <t>Debt-to-Equity Ratio: How has the debt-to-equity ratio changed over the four years? (take in considereation total liabilities and total equity)Is the company relying more on debt financing or equity financing?</t>
  </si>
  <si>
    <t xml:space="preserve">Revenue Growth: How has the company total revenue grown over the three years? What segments are driving this growth (merchandise sales, membership fees)? </t>
  </si>
  <si>
    <t>Gross Margin: Calculate and compare the gross margin (consider total revenue and total expense) across the three years. Is the company able to maintain or improve its margins?</t>
  </si>
  <si>
    <t>How can investors utilize free cash flow analysis to compare different companies in the same industry?</t>
  </si>
  <si>
    <t>Q1</t>
  </si>
  <si>
    <t>The composition of a company’s current assets versus long-term assets can be influenced by a variety of factors. Here are some key considerations:</t>
  </si>
  <si>
    <t>1. Nature of the Business:</t>
  </si>
  <si>
    <r>
      <rPr>
        <b/>
        <sz val="11"/>
        <color theme="1"/>
        <rFont val="Calibri"/>
        <charset val="134"/>
        <scheme val="minor"/>
      </rPr>
      <t>Manufacturing vs. Service Industry</t>
    </r>
    <r>
      <rPr>
        <sz val="11"/>
        <color theme="1"/>
        <rFont val="Calibri"/>
        <charset val="134"/>
        <scheme val="minor"/>
      </rPr>
      <t>: Manufacturing companies often have higher levels of inventory (a current asset) and property, plant, and equipment (long-term assets). Service companies may have fewer inventories and more intangible assets like intellectual property.</t>
    </r>
  </si>
  <si>
    <t>2. Company's Growth Stage:</t>
  </si>
  <si>
    <r>
      <rPr>
        <b/>
        <sz val="11"/>
        <color theme="1"/>
        <rFont val="Calibri"/>
        <charset val="134"/>
        <scheme val="minor"/>
      </rPr>
      <t>Startup vs. Mature Companies</t>
    </r>
    <r>
      <rPr>
        <sz val="11"/>
        <color theme="1"/>
        <rFont val="Calibri"/>
        <charset val="134"/>
        <scheme val="minor"/>
      </rPr>
      <t>: Startups might have a higher proportion of current assets due to the need for liquidity, while mature companies often accumulate more long-term assets such as fixed assets or investments.</t>
    </r>
  </si>
  <si>
    <t>3. Industry Standards:</t>
  </si>
  <si>
    <r>
      <rPr>
        <b/>
        <sz val="11"/>
        <color theme="1"/>
        <rFont val="Calibri"/>
        <charset val="134"/>
        <scheme val="minor"/>
      </rPr>
      <t>Capital-Intensive Industries</t>
    </r>
    <r>
      <rPr>
        <sz val="11"/>
        <color theme="1"/>
        <rFont val="Calibri"/>
        <charset val="134"/>
        <scheme val="minor"/>
      </rPr>
      <t>: Companies in industries like oil and gas, utilities, and heavy manufacturing generally have a larger portion of their assets as long-term due to the necessity of owning extensive equipment and facilities.</t>
    </r>
  </si>
  <si>
    <r>
      <rPr>
        <b/>
        <sz val="11"/>
        <color theme="1"/>
        <rFont val="Calibri"/>
        <charset val="134"/>
        <scheme val="minor"/>
      </rPr>
      <t>Retail and Consumer Goods</t>
    </r>
    <r>
      <rPr>
        <sz val="11"/>
        <color theme="1"/>
        <rFont val="Calibri"/>
        <charset val="134"/>
        <scheme val="minor"/>
      </rPr>
      <t>: Companies in these sectors might have a higher proportion of current assets due to large inventories and receivables.</t>
    </r>
  </si>
  <si>
    <t>4. Business Strategy:</t>
  </si>
  <si>
    <r>
      <rPr>
        <b/>
        <sz val="11"/>
        <color theme="1"/>
        <rFont val="Calibri"/>
        <charset val="134"/>
        <scheme val="minor"/>
      </rPr>
      <t>Expansion and Capital Investment</t>
    </r>
    <r>
      <rPr>
        <sz val="11"/>
        <color theme="1"/>
        <rFont val="Calibri"/>
        <charset val="134"/>
        <scheme val="minor"/>
      </rPr>
      <t>: If a company is expanding, it may invest more in long-term assets like property, equipment, or acquisitions.</t>
    </r>
  </si>
  <si>
    <r>
      <rPr>
        <b/>
        <sz val="11"/>
        <color theme="1"/>
        <rFont val="Calibri"/>
        <charset val="134"/>
        <scheme val="minor"/>
      </rPr>
      <t>Liquidity Management</t>
    </r>
    <r>
      <rPr>
        <sz val="11"/>
        <color theme="1"/>
        <rFont val="Calibri"/>
        <charset val="134"/>
        <scheme val="minor"/>
      </rPr>
      <t>: Companies focusing on maintaining high liquidity might hold more current assets like cash and short-term investments.</t>
    </r>
  </si>
  <si>
    <t>5. Economic Conditions:</t>
  </si>
  <si>
    <r>
      <rPr>
        <b/>
        <sz val="11"/>
        <color theme="1"/>
        <rFont val="Calibri"/>
        <charset val="134"/>
        <scheme val="minor"/>
      </rPr>
      <t>Recessions</t>
    </r>
    <r>
      <rPr>
        <sz val="11"/>
        <color theme="1"/>
        <rFont val="Calibri"/>
        <charset val="134"/>
        <scheme val="minor"/>
      </rPr>
      <t>: During economic downturns, companies may focus on preserving cash, increasing the proportion of current assets, and delaying capital expenditures.</t>
    </r>
  </si>
  <si>
    <r>
      <rPr>
        <b/>
        <sz val="11"/>
        <color theme="1"/>
        <rFont val="Calibri"/>
        <charset val="134"/>
        <scheme val="minor"/>
      </rPr>
      <t>Growth Periods</t>
    </r>
    <r>
      <rPr>
        <sz val="11"/>
        <color theme="1"/>
        <rFont val="Calibri"/>
        <charset val="134"/>
        <scheme val="minor"/>
      </rPr>
      <t>: In favorable economic conditions, companies might invest more in long-term assets, such as expanding facilities or purchasing new technology.</t>
    </r>
  </si>
  <si>
    <t>6. Financing Structure:</t>
  </si>
  <si>
    <r>
      <rPr>
        <b/>
        <sz val="11"/>
        <color theme="1"/>
        <rFont val="Calibri"/>
        <charset val="134"/>
        <scheme val="minor"/>
      </rPr>
      <t>Debt Financing</t>
    </r>
    <r>
      <rPr>
        <sz val="11"/>
        <color theme="1"/>
        <rFont val="Calibri"/>
        <charset val="134"/>
        <scheme val="minor"/>
      </rPr>
      <t>: Companies that use debt to finance operations may end up with more long-term assets if they use borrowed funds to purchase equipment or facilities.</t>
    </r>
  </si>
  <si>
    <r>
      <rPr>
        <b/>
        <sz val="11"/>
        <color theme="1"/>
        <rFont val="Calibri"/>
        <charset val="134"/>
        <scheme val="minor"/>
      </rPr>
      <t>Equity Financing</t>
    </r>
    <r>
      <rPr>
        <sz val="11"/>
        <color theme="1"/>
        <rFont val="Calibri"/>
        <charset val="134"/>
        <scheme val="minor"/>
      </rPr>
      <t>: Equity financing might be used for a mix of current and long-term assets, depending on strategic goals.</t>
    </r>
  </si>
  <si>
    <t>7. Tax Considerations:</t>
  </si>
  <si>
    <r>
      <rPr>
        <b/>
        <sz val="11"/>
        <color theme="1"/>
        <rFont val="Calibri"/>
        <charset val="134"/>
        <scheme val="minor"/>
      </rPr>
      <t>Depreciation and Amortization</t>
    </r>
    <r>
      <rPr>
        <sz val="11"/>
        <color theme="1"/>
        <rFont val="Calibri"/>
        <charset val="134"/>
        <scheme val="minor"/>
      </rPr>
      <t>: Tax advantages related to depreciation of long-term assets might encourage a company to invest in these assets.</t>
    </r>
  </si>
  <si>
    <r>
      <rPr>
        <b/>
        <sz val="11"/>
        <color theme="1"/>
        <rFont val="Calibri"/>
        <charset val="134"/>
        <scheme val="minor"/>
      </rPr>
      <t>Tax Incentives</t>
    </r>
    <r>
      <rPr>
        <sz val="11"/>
        <color theme="1"/>
        <rFont val="Calibri"/>
        <charset val="134"/>
        <scheme val="minor"/>
      </rPr>
      <t>: Governments may offer incentives for investing in certain long-term assets, such as renewable energy equipment, influencing asset composition.</t>
    </r>
  </si>
  <si>
    <t>8. Accounting Policies:</t>
  </si>
  <si>
    <r>
      <rPr>
        <b/>
        <sz val="11"/>
        <color theme="1"/>
        <rFont val="Calibri"/>
        <charset val="134"/>
        <scheme val="minor"/>
      </rPr>
      <t>Capitalization vs. Expensing</t>
    </r>
    <r>
      <rPr>
        <sz val="11"/>
        <color theme="1"/>
        <rFont val="Calibri"/>
        <charset val="134"/>
        <scheme val="minor"/>
      </rPr>
      <t>: Companies have some discretion in whether to capitalize certain costs (thus creating long-term assets) or to expense them (which affects the income statement and current assets).</t>
    </r>
  </si>
  <si>
    <t>9. Technology and Innovation:</t>
  </si>
  <si>
    <r>
      <rPr>
        <b/>
        <sz val="11"/>
        <color theme="1"/>
        <rFont val="Calibri"/>
        <charset val="134"/>
        <scheme val="minor"/>
      </rPr>
      <t>Adoption of New Technologies</t>
    </r>
    <r>
      <rPr>
        <sz val="11"/>
        <color theme="1"/>
        <rFont val="Calibri"/>
        <charset val="134"/>
        <scheme val="minor"/>
      </rPr>
      <t>: Companies investing in new technologies may see a shift in asset composition, with more investment in intangible assets (like software) and less in traditional long-term assets.</t>
    </r>
  </si>
  <si>
    <r>
      <rPr>
        <b/>
        <sz val="11"/>
        <color theme="1"/>
        <rFont val="Calibri"/>
        <charset val="134"/>
        <scheme val="minor"/>
      </rPr>
      <t>Digital Transformation</t>
    </r>
    <r>
      <rPr>
        <sz val="11"/>
        <color theme="1"/>
        <rFont val="Calibri"/>
        <charset val="134"/>
        <scheme val="minor"/>
      </rPr>
      <t>: Companies focusing on digital transformation may have fewer physical long-term assets and more intangible ones, such as patents and software.</t>
    </r>
  </si>
  <si>
    <t>10. Mergers and Acquisitions:</t>
  </si>
  <si>
    <r>
      <rPr>
        <b/>
        <sz val="11"/>
        <color theme="1"/>
        <rFont val="Calibri"/>
        <charset val="134"/>
        <scheme val="minor"/>
      </rPr>
      <t>Asset Reallocation</t>
    </r>
    <r>
      <rPr>
        <sz val="11"/>
        <color theme="1"/>
        <rFont val="Calibri"/>
        <charset val="134"/>
        <scheme val="minor"/>
      </rPr>
      <t>: Acquiring a company can significantly alter the composition of assets, often leading to an increase in both current and long-term assets, depending on the nature of the acquired business.</t>
    </r>
  </si>
  <si>
    <t>11. Regulatory Environment:</t>
  </si>
  <si>
    <r>
      <rPr>
        <b/>
        <sz val="11"/>
        <color theme="1"/>
        <rFont val="Calibri"/>
        <charset val="134"/>
        <scheme val="minor"/>
      </rPr>
      <t>Compliance Requirements</t>
    </r>
    <r>
      <rPr>
        <sz val="11"/>
        <color theme="1"/>
        <rFont val="Calibri"/>
        <charset val="134"/>
        <scheme val="minor"/>
      </rPr>
      <t>: Certain industries are required to maintain specific levels of current assets (like cash reserves for banks), which can affect the overall asset composition.</t>
    </r>
  </si>
  <si>
    <r>
      <rPr>
        <b/>
        <sz val="11"/>
        <color theme="1"/>
        <rFont val="Calibri"/>
        <charset val="134"/>
        <scheme val="minor"/>
      </rPr>
      <t>Environmental Regulations</t>
    </r>
    <r>
      <rPr>
        <sz val="11"/>
        <color theme="1"/>
        <rFont val="Calibri"/>
        <charset val="134"/>
        <scheme val="minor"/>
      </rPr>
      <t>: Compliance with environmental regulations may require investments in long-term assets such as pollution control equipment.</t>
    </r>
  </si>
  <si>
    <t>12. Risk Management:</t>
  </si>
  <si>
    <r>
      <rPr>
        <b/>
        <sz val="11"/>
        <color theme="1"/>
        <rFont val="Calibri"/>
        <charset val="134"/>
        <scheme val="minor"/>
      </rPr>
      <t>Hedging Strategies</t>
    </r>
    <r>
      <rPr>
        <sz val="11"/>
        <color theme="1"/>
        <rFont val="Calibri"/>
        <charset val="134"/>
        <scheme val="minor"/>
      </rPr>
      <t>: Companies may hold more current assets like cash or short-term investments as part of a risk management strategy to protect against market volatility.</t>
    </r>
  </si>
  <si>
    <r>
      <rPr>
        <b/>
        <sz val="11"/>
        <color theme="1"/>
        <rFont val="Calibri"/>
        <charset val="134"/>
        <scheme val="minor"/>
      </rPr>
      <t>Insurance and Reserves</t>
    </r>
    <r>
      <rPr>
        <sz val="11"/>
        <color theme="1"/>
        <rFont val="Calibri"/>
        <charset val="134"/>
        <scheme val="minor"/>
      </rPr>
      <t>: Certain industries might require setting aside reserves in current assets for potential liabilities.</t>
    </r>
  </si>
  <si>
    <t>Conclusion:</t>
  </si>
  <si>
    <t>The composition of a company's current versus long-term assets is dynamic and influenced by a combination of internal strategies, industry practices, economic conditions, and regulatory environments. Understanding these factors is crucial for analyzing a company's financial health and strategic positioning.</t>
  </si>
  <si>
    <t>Q2</t>
  </si>
  <si>
    <t>A company's Debt-to-Equity (D/E) ratio is a critical metric that impacts its creditworthiness and access to capital. Here’s how:</t>
  </si>
  <si>
    <t>1. Creditworthiness and Risk Perception:</t>
  </si>
  <si>
    <r>
      <t>High D/E Ratio</t>
    </r>
    <r>
      <rPr>
        <sz val="12"/>
        <color theme="1"/>
        <rFont val="Calibri"/>
        <charset val="134"/>
        <scheme val="minor"/>
      </rPr>
      <t>: A high debt-to-equity ratio indicates that a company has more debt relative to its equity. This can signal higher financial risk, as the company relies heavily on borrowed funds. Lenders and investors may perceive this as a sign that the company might struggle to meet its debt obligations, which could lead to a higher cost of borrowing or difficulty in securing additional loans.</t>
    </r>
  </si>
  <si>
    <r>
      <t>Low D/E Ratio</t>
    </r>
    <r>
      <rPr>
        <sz val="12"/>
        <color theme="1"/>
        <rFont val="Calibri"/>
        <charset val="134"/>
        <scheme val="minor"/>
      </rPr>
      <t>: A low D/E ratio suggests that the company is less reliant on debt and more on equity. This generally implies lower financial risk, making the company more attractive to lenders and investors. A lower D/E ratio typically enhances the company’s creditworthiness.</t>
    </r>
  </si>
  <si>
    <t>2. Cost of Capital:</t>
  </si>
  <si>
    <r>
      <t>High D/E Ratio</t>
    </r>
    <r>
      <rPr>
        <sz val="12"/>
        <color theme="1"/>
        <rFont val="Calibri"/>
        <charset val="134"/>
        <scheme val="minor"/>
      </rPr>
      <t>: Companies with high D/E ratios may face higher interest rates on new debt due to the perceived increased risk of default. Lenders might demand higher returns to compensate for the higher risk. Additionally, equity investors may require higher returns, considering the greater financial leverage and associated risks.</t>
    </r>
  </si>
  <si>
    <r>
      <t>Low D/E Ratio</t>
    </r>
    <r>
      <rPr>
        <sz val="12"/>
        <color theme="1"/>
        <rFont val="Calibri"/>
        <charset val="134"/>
        <scheme val="minor"/>
      </rPr>
      <t>: Companies with a low D/E ratio are often able to secure debt at lower interest rates, as they are perceived as lower risk. This reduces the overall cost of capital and allows the company to invest in growth opportunities more efficiently.</t>
    </r>
  </si>
  <si>
    <t>3. Access to Capital:</t>
  </si>
  <si>
    <r>
      <t>High D/E Ratio</t>
    </r>
    <r>
      <rPr>
        <sz val="12"/>
        <color theme="1"/>
        <rFont val="Calibri"/>
        <charset val="134"/>
        <scheme val="minor"/>
      </rPr>
      <t>: Access to capital may become restricted if a company’s D/E ratio is too high. Lenders may be unwilling to extend more credit, fearing that the company is over-leveraged. In extreme cases, the company may face covenants that limit its ability to take on additional debt, which can constrain its ability to fund new projects or expansions.</t>
    </r>
  </si>
  <si>
    <r>
      <t>Low D/E Ratio</t>
    </r>
    <r>
      <rPr>
        <sz val="12"/>
        <color theme="1"/>
        <rFont val="Calibri"/>
        <charset val="134"/>
        <scheme val="minor"/>
      </rPr>
      <t>: A low D/E ratio enhances a company’s ability to access capital. With strong equity backing and less debt, lenders are more likely to provide favorable terms, and the company may have more room to negotiate terms with investors.</t>
    </r>
  </si>
  <si>
    <t>4. Impact on Credit Ratings:</t>
  </si>
  <si>
    <r>
      <t>High D/E Ratio</t>
    </r>
    <r>
      <rPr>
        <sz val="12"/>
        <color theme="1"/>
        <rFont val="Calibri"/>
        <charset val="134"/>
        <scheme val="minor"/>
      </rPr>
      <t>: Credit rating agencies closely monitor a company’s D/E ratio as part of their assessment. A high ratio can lead to a lower credit rating, as it suggests higher financial risk. A lower credit rating makes borrowing more expensive and can reduce investor confidence.</t>
    </r>
  </si>
  <si>
    <r>
      <t>Low D/E Ratio</t>
    </r>
    <r>
      <rPr>
        <sz val="12"/>
        <color theme="1"/>
        <rFont val="Calibri"/>
        <charset val="134"/>
        <scheme val="minor"/>
      </rPr>
      <t>: Companies with a low D/E ratio are typically assigned higher credit ratings, reflecting their lower risk profile. Higher credit ratings make it easier and cheaper to access capital, both from debt markets and equity markets.</t>
    </r>
  </si>
  <si>
    <t>5. Investor Confidence:</t>
  </si>
  <si>
    <r>
      <t>High D/E Ratio</t>
    </r>
    <r>
      <rPr>
        <sz val="12"/>
        <color theme="1"/>
        <rFont val="Calibri"/>
        <charset val="134"/>
        <scheme val="minor"/>
      </rPr>
      <t>: Investors might view a high D/E ratio as a sign of aggressive financial strategy, which could either mean high growth potential or higher risk of financial distress. Equity investors may be wary of potential dilution if the company needs to issue more shares to raise capital or restructure its debt.</t>
    </r>
  </si>
  <si>
    <r>
      <t>Low D/E Ratio</t>
    </r>
    <r>
      <rPr>
        <sz val="12"/>
        <color theme="1"/>
        <rFont val="Calibri"/>
        <charset val="134"/>
        <scheme val="minor"/>
      </rPr>
      <t>: A low D/E ratio tends to inspire more confidence among investors, as it indicates prudent financial management. This can make the company more attractive for equity investments, as the risk of dilution or financial distress is lower.</t>
    </r>
  </si>
  <si>
    <t>6. Financial Flexibility:</t>
  </si>
  <si>
    <r>
      <t>High D/E Ratio</t>
    </r>
    <r>
      <rPr>
        <sz val="12"/>
        <color theme="1"/>
        <rFont val="Calibri"/>
        <charset val="134"/>
        <scheme val="minor"/>
      </rPr>
      <t>: Companies with high debt levels may have less financial flexibility. They may be constrained by debt covenants that limit their ability to take on new projects, distribute dividends, or engage in share buybacks. This can hinder growth and reduce shareholder value over time.</t>
    </r>
  </si>
  <si>
    <r>
      <t>Low D/E Ratio</t>
    </r>
    <r>
      <rPr>
        <sz val="12"/>
        <color theme="1"/>
        <rFont val="Calibri"/>
        <charset val="134"/>
        <scheme val="minor"/>
      </rPr>
      <t>: A lower D/E ratio provides more flexibility to the company. It has the ability to take on additional debt when opportunities arise without significantly increasing its financial risk. This flexibility can be crucial in dynamic markets where quick access to capital is necessary.</t>
    </r>
  </si>
  <si>
    <t>7. Impact in Economic Downturns:</t>
  </si>
  <si>
    <r>
      <t>High D/E Ratio</t>
    </r>
    <r>
      <rPr>
        <sz val="12"/>
        <color theme="1"/>
        <rFont val="Calibri"/>
        <charset val="134"/>
        <scheme val="minor"/>
      </rPr>
      <t>: In economic downturns, companies with high D/E ratios are more vulnerable. With higher fixed obligations (interest payments), they may struggle to meet debt payments if revenue declines. This increases the risk of bankruptcy or restructuring.</t>
    </r>
  </si>
  <si>
    <r>
      <t>Low D/E Ratio</t>
    </r>
    <r>
      <rPr>
        <sz val="12"/>
        <color theme="1"/>
        <rFont val="Calibri"/>
        <charset val="134"/>
        <scheme val="minor"/>
      </rPr>
      <t>: Companies with lower D/E ratios are better positioned to weather economic downturns. They have fewer debt obligations and more equity cushion, which can help them navigate through tough times without resorting to drastic measures like asset sales or layoffs.</t>
    </r>
  </si>
  <si>
    <t>A company's debt-to-equity ratio is a crucial determinant of its financial health and directly impacts its creditworthiness and access to capital. Companies must balance the benefits of leverage (debt) with the associated risks to maintain a favorable D/E ratio that supports both growth and financial stability. Optimal management of this ratio can lead to lower borrowing costs, better credit ratings, and greater access to both debt and equity capital.</t>
  </si>
  <si>
    <t>Q3</t>
  </si>
  <si>
    <t>Debt Equity Ratio</t>
  </si>
  <si>
    <t>The Debt Equity Ratio  presented in the table shows a trend over four years:</t>
  </si>
  <si>
    <t>Debt</t>
  </si>
  <si>
    <r>
      <rPr>
        <b/>
        <sz val="11"/>
        <color theme="1"/>
        <rFont val="Calibri"/>
        <charset val="134"/>
        <scheme val="minor"/>
      </rPr>
      <t>Sep. 02, 2018</t>
    </r>
    <r>
      <rPr>
        <sz val="11"/>
        <color theme="1"/>
        <rFont val="Calibri"/>
        <charset val="134"/>
        <scheme val="minor"/>
      </rPr>
      <t xml:space="preserve">: DER is </t>
    </r>
    <r>
      <rPr>
        <b/>
        <sz val="11"/>
        <color theme="1"/>
        <rFont val="Calibri"/>
        <charset val="134"/>
        <scheme val="minor"/>
      </rPr>
      <t>2.12</t>
    </r>
  </si>
  <si>
    <r>
      <rPr>
        <b/>
        <sz val="11"/>
        <color theme="1"/>
        <rFont val="Calibri"/>
        <charset val="134"/>
        <scheme val="minor"/>
      </rPr>
      <t>Sep. 01, 2019</t>
    </r>
    <r>
      <rPr>
        <sz val="11"/>
        <color theme="1"/>
        <rFont val="Calibri"/>
        <charset val="134"/>
        <scheme val="minor"/>
      </rPr>
      <t xml:space="preserve">: DER decreases to </t>
    </r>
    <r>
      <rPr>
        <b/>
        <sz val="11"/>
        <color theme="1"/>
        <rFont val="Calibri"/>
        <charset val="134"/>
        <scheme val="minor"/>
      </rPr>
      <t>1.91</t>
    </r>
  </si>
  <si>
    <t>Equity</t>
  </si>
  <si>
    <r>
      <rPr>
        <b/>
        <sz val="11"/>
        <color theme="1"/>
        <rFont val="Calibri"/>
        <charset val="134"/>
        <scheme val="minor"/>
      </rPr>
      <t>Aug. 30, 2020</t>
    </r>
    <r>
      <rPr>
        <sz val="11"/>
        <color theme="1"/>
        <rFont val="Calibri"/>
        <charset val="134"/>
        <scheme val="minor"/>
      </rPr>
      <t xml:space="preserve">: DER slightly increases to </t>
    </r>
    <r>
      <rPr>
        <b/>
        <sz val="11"/>
        <color theme="1"/>
        <rFont val="Calibri"/>
        <charset val="134"/>
        <scheme val="minor"/>
      </rPr>
      <t>1.97</t>
    </r>
  </si>
  <si>
    <r>
      <rPr>
        <b/>
        <sz val="11"/>
        <color theme="1"/>
        <rFont val="Calibri"/>
        <charset val="134"/>
        <scheme val="minor"/>
      </rPr>
      <t>Aug. 29, 2021</t>
    </r>
    <r>
      <rPr>
        <sz val="11"/>
        <color theme="1"/>
        <rFont val="Calibri"/>
        <charset val="134"/>
        <scheme val="minor"/>
      </rPr>
      <t xml:space="preserve">: DER further increases to </t>
    </r>
    <r>
      <rPr>
        <b/>
        <sz val="11"/>
        <color theme="1"/>
        <rFont val="Calibri"/>
        <charset val="134"/>
        <scheme val="minor"/>
      </rPr>
      <t>2.28</t>
    </r>
  </si>
  <si>
    <t>Observations:</t>
  </si>
  <si>
    <r>
      <rPr>
        <b/>
        <sz val="11"/>
        <color theme="1"/>
        <rFont val="Calibri"/>
        <charset val="134"/>
        <scheme val="minor"/>
      </rPr>
      <t>1. 2018 to 2019</t>
    </r>
    <r>
      <rPr>
        <sz val="11"/>
        <color theme="1"/>
        <rFont val="Calibri"/>
        <charset val="134"/>
        <scheme val="minor"/>
      </rPr>
      <t>: There is a decrease in the Debt Equity Ratio, indicating that the company's leverage improved, possibly due to an increase in equity or a decrease in debt.</t>
    </r>
  </si>
  <si>
    <r>
      <rPr>
        <b/>
        <sz val="11"/>
        <color theme="1"/>
        <rFont val="Calibri"/>
        <charset val="134"/>
        <scheme val="minor"/>
      </rPr>
      <t>2. 2019 to 2020</t>
    </r>
    <r>
      <rPr>
        <sz val="11"/>
        <color theme="1"/>
        <rFont val="Calibri"/>
        <charset val="134"/>
        <scheme val="minor"/>
      </rPr>
      <t>: The ratio increases slightly, suggesting a slight increase in debt or decrease in equity.</t>
    </r>
  </si>
  <si>
    <r>
      <rPr>
        <b/>
        <sz val="11"/>
        <color theme="1"/>
        <rFont val="Calibri"/>
        <charset val="134"/>
        <scheme val="minor"/>
      </rPr>
      <t>3. 2020 to 2021</t>
    </r>
    <r>
      <rPr>
        <sz val="11"/>
        <color theme="1"/>
        <rFont val="Calibri"/>
        <charset val="134"/>
        <scheme val="minor"/>
      </rPr>
      <t>: The ratio increases more significantly, reaching 2.28, which indicates higher leverage. This could be due to a significant increase in debt or a decrease in equity.</t>
    </r>
  </si>
  <si>
    <t>The company’s debt relative to equity increased over the period from 2019 to 2021, with a notable rise in 2021. This could imply higher financial risk if the company is taking on more debt relative to its equity base</t>
  </si>
  <si>
    <t>Q4</t>
  </si>
  <si>
    <t>Total Revenue Growth:</t>
  </si>
  <si>
    <t>The company's total revenue has shown a consistent growth over the three years:</t>
  </si>
  <si>
    <t>Incremental Revenue</t>
  </si>
  <si>
    <r>
      <t>Sep. 01, 2019</t>
    </r>
    <r>
      <rPr>
        <sz val="12"/>
        <color theme="1"/>
        <rFont val="Calibri"/>
        <charset val="134"/>
        <scheme val="minor"/>
      </rPr>
      <t xml:space="preserve">: </t>
    </r>
    <r>
      <rPr>
        <b/>
        <sz val="12"/>
        <color theme="1"/>
        <rFont val="Calibri"/>
        <charset val="134"/>
        <scheme val="minor"/>
      </rPr>
      <t>$152,703</t>
    </r>
  </si>
  <si>
    <t>Incremental Revenue %</t>
  </si>
  <si>
    <r>
      <t>Aug. 30, 2020</t>
    </r>
    <r>
      <rPr>
        <sz val="12"/>
        <color theme="1"/>
        <rFont val="Calibri"/>
        <charset val="134"/>
        <scheme val="minor"/>
      </rPr>
      <t xml:space="preserve">: </t>
    </r>
    <r>
      <rPr>
        <b/>
        <sz val="12"/>
        <color theme="1"/>
        <rFont val="Calibri"/>
        <charset val="134"/>
        <scheme val="minor"/>
      </rPr>
      <t>$166,761</t>
    </r>
    <r>
      <rPr>
        <sz val="12"/>
        <color theme="1"/>
        <rFont val="Calibri"/>
        <charset val="134"/>
        <scheme val="minor"/>
      </rPr>
      <t xml:space="preserve"> (an increase of $14,058 from 2019, approximately 9.2% growth)</t>
    </r>
  </si>
  <si>
    <t>MSR %</t>
  </si>
  <si>
    <r>
      <t>Aug. 29, 2021</t>
    </r>
    <r>
      <rPr>
        <sz val="12"/>
        <color theme="1"/>
        <rFont val="Calibri"/>
        <charset val="134"/>
        <scheme val="minor"/>
      </rPr>
      <t xml:space="preserve">: </t>
    </r>
    <r>
      <rPr>
        <b/>
        <sz val="12"/>
        <color theme="1"/>
        <rFont val="Calibri"/>
        <charset val="134"/>
        <scheme val="minor"/>
      </rPr>
      <t>$195,929</t>
    </r>
    <r>
      <rPr>
        <sz val="12"/>
        <color theme="1"/>
        <rFont val="Calibri"/>
        <charset val="134"/>
        <scheme val="minor"/>
      </rPr>
      <t xml:space="preserve"> (an increase of $29,168 from 2020, approximately 17.5% growth)</t>
    </r>
  </si>
  <si>
    <t>MFR %</t>
  </si>
  <si>
    <t>Segment Contributions to Growth:</t>
  </si>
  <si>
    <r>
      <t>1. Merchandise Sales Revenue</t>
    </r>
    <r>
      <rPr>
        <sz val="12"/>
        <color rgb="FFC00000"/>
        <rFont val="Calibri"/>
        <charset val="134"/>
        <scheme val="minor"/>
      </rPr>
      <t>:</t>
    </r>
  </si>
  <si>
    <r>
      <t>2019</t>
    </r>
    <r>
      <rPr>
        <sz val="12"/>
        <color theme="1"/>
        <rFont val="Calibri"/>
        <charset val="134"/>
        <scheme val="minor"/>
      </rPr>
      <t>: $149,351</t>
    </r>
  </si>
  <si>
    <r>
      <t>2020</t>
    </r>
    <r>
      <rPr>
        <sz val="12"/>
        <color theme="1"/>
        <rFont val="Calibri"/>
        <charset val="134"/>
        <scheme val="minor"/>
      </rPr>
      <t>: $163,220 (increase of $13,869)</t>
    </r>
  </si>
  <si>
    <r>
      <t>2021</t>
    </r>
    <r>
      <rPr>
        <sz val="12"/>
        <color theme="1"/>
        <rFont val="Calibri"/>
        <charset val="134"/>
        <scheme val="minor"/>
      </rPr>
      <t>: $192,052 (increase of $28,832)</t>
    </r>
  </si>
  <si>
    <r>
      <t>Observation</t>
    </r>
    <r>
      <rPr>
        <sz val="12"/>
        <color theme="1"/>
        <rFont val="Calibri"/>
        <charset val="134"/>
        <scheme val="minor"/>
      </rPr>
      <t>: Merchandise Sales Revenue is the primary driver of total revenue growth, contributing significantly each year.</t>
    </r>
  </si>
  <si>
    <r>
      <t>2. Membership Fee Revenue</t>
    </r>
    <r>
      <rPr>
        <sz val="12"/>
        <color rgb="FFC00000"/>
        <rFont val="Calibri"/>
        <charset val="134"/>
        <scheme val="minor"/>
      </rPr>
      <t>:</t>
    </r>
  </si>
  <si>
    <r>
      <t>2019</t>
    </r>
    <r>
      <rPr>
        <sz val="12"/>
        <color theme="1"/>
        <rFont val="Calibri"/>
        <charset val="134"/>
        <scheme val="minor"/>
      </rPr>
      <t>: $3,352</t>
    </r>
  </si>
  <si>
    <r>
      <t>2020</t>
    </r>
    <r>
      <rPr>
        <sz val="12"/>
        <color theme="1"/>
        <rFont val="Calibri"/>
        <charset val="134"/>
        <scheme val="minor"/>
      </rPr>
      <t>: $3,541 (increase of $189)</t>
    </r>
  </si>
  <si>
    <r>
      <t>2021</t>
    </r>
    <r>
      <rPr>
        <sz val="12"/>
        <color theme="1"/>
        <rFont val="Calibri"/>
        <charset val="134"/>
        <scheme val="minor"/>
      </rPr>
      <t>: $3,877 (increase of $336)</t>
    </r>
  </si>
  <si>
    <r>
      <t>Observation</t>
    </r>
    <r>
      <rPr>
        <sz val="12"/>
        <color theme="1"/>
        <rFont val="Calibri"/>
        <charset val="134"/>
        <scheme val="minor"/>
      </rPr>
      <t>: Membership Fee Revenue has grown steadily, but its contribution to the overall revenue is much smaller compared to Merchandise Sales.</t>
    </r>
  </si>
  <si>
    <t>The company's total revenue growth is primarily driven by the increase in Merchandise Sales Revenue. Membership Fee Revenue has grown but has had a smaller impact on the total revenue. The significant jump in 2021 suggests robust performance, particularly in merchandise sales.</t>
  </si>
  <si>
    <t>Q5</t>
  </si>
  <si>
    <t>Gross Margin</t>
  </si>
  <si>
    <t>Gross Margin Analysis:</t>
  </si>
  <si>
    <t>Total Revenue</t>
  </si>
  <si>
    <t>The company's ability to maintain or improve its profitability based on the gross margin can be assessed using the provided data:</t>
  </si>
  <si>
    <r>
      <t>1. Gross Margin and Ratio Trends</t>
    </r>
    <r>
      <rPr>
        <sz val="12"/>
        <color rgb="FFC00000"/>
        <rFont val="Calibri"/>
        <charset val="134"/>
        <scheme val="minor"/>
      </rPr>
      <t>:</t>
    </r>
  </si>
  <si>
    <r>
      <t>Gross Margin</t>
    </r>
    <r>
      <rPr>
        <sz val="12"/>
        <color theme="1"/>
        <rFont val="Calibri"/>
        <charset val="134"/>
        <scheme val="minor"/>
      </rPr>
      <t>: The gross margin has steadily increased from $4,737 in 2019 to $6,708 in 2021.</t>
    </r>
  </si>
  <si>
    <t>Gross Margin Ratio</t>
  </si>
  <si>
    <r>
      <t>Gross Margin Ratio</t>
    </r>
    <r>
      <rPr>
        <sz val="12"/>
        <color theme="1"/>
        <rFont val="Calibri"/>
        <charset val="134"/>
        <scheme val="minor"/>
      </rPr>
      <t>: This ratio has also improved from 3.10% in 2019 to 3.42% in 2021.</t>
    </r>
  </si>
  <si>
    <r>
      <t>Conclusion</t>
    </r>
    <r>
      <rPr>
        <sz val="12"/>
        <color theme="1"/>
        <rFont val="Calibri"/>
        <charset val="134"/>
        <scheme val="minor"/>
      </rPr>
      <t>: These improvements indicate that the company has been able to enhance its profitability on a percentage basis relative to its revenue.</t>
    </r>
  </si>
  <si>
    <t>Revenue Increase</t>
  </si>
  <si>
    <t>Gross Margin Increase</t>
  </si>
  <si>
    <r>
      <t>2. Revenue and Gross Margin Increase</t>
    </r>
    <r>
      <rPr>
        <sz val="12"/>
        <color rgb="FFC00000"/>
        <rFont val="Calibri"/>
        <charset val="134"/>
        <scheme val="minor"/>
      </rPr>
      <t>:</t>
    </r>
  </si>
  <si>
    <t>Gross Margin Increase % over Incresed Sales</t>
  </si>
  <si>
    <r>
      <t>Revenue Increase</t>
    </r>
    <r>
      <rPr>
        <sz val="12"/>
        <color theme="1"/>
        <rFont val="Calibri"/>
        <charset val="134"/>
        <scheme val="minor"/>
      </rPr>
      <t>: The company’s revenue increased by $14,058 from 2019 to 2020 and by $29,168 from 2020 to 2021.</t>
    </r>
  </si>
  <si>
    <r>
      <t>Gross Margin Increase</t>
    </r>
    <r>
      <rPr>
        <sz val="12"/>
        <color theme="1"/>
        <rFont val="Calibri"/>
        <charset val="134"/>
        <scheme val="minor"/>
      </rPr>
      <t>: Correspondingly, the gross margin increased by $698 from 2019 to 2020 and by $1,273 from 2020 to 2021.</t>
    </r>
  </si>
  <si>
    <r>
      <t>Conclusion</t>
    </r>
    <r>
      <rPr>
        <sz val="12"/>
        <color theme="1"/>
        <rFont val="Calibri"/>
        <charset val="134"/>
        <scheme val="minor"/>
      </rPr>
      <t>: The company has been able to increase its gross margin in line with its revenue growth, indicating effective cost management or improved pricing strategies.</t>
    </r>
  </si>
  <si>
    <r>
      <t>3. Gross Margin Increase % over Increased Sales</t>
    </r>
    <r>
      <rPr>
        <sz val="12"/>
        <color rgb="FFC00000"/>
        <rFont val="Calibri"/>
        <charset val="134"/>
        <scheme val="minor"/>
      </rPr>
      <t>:</t>
    </r>
  </si>
  <si>
    <r>
      <t>2019 to 2020</t>
    </r>
    <r>
      <rPr>
        <sz val="12"/>
        <color theme="1"/>
        <rFont val="Calibri"/>
        <charset val="134"/>
        <scheme val="minor"/>
      </rPr>
      <t>: The gross margin increased by 4.97% relative to the increase in sales.</t>
    </r>
  </si>
  <si>
    <r>
      <t>2020 to 2021</t>
    </r>
    <r>
      <rPr>
        <sz val="12"/>
        <color theme="1"/>
        <rFont val="Calibri"/>
        <charset val="134"/>
        <scheme val="minor"/>
      </rPr>
      <t>: This percentage slightly decreased to 4.36%.</t>
    </r>
  </si>
  <si>
    <r>
      <t>Conclusion</t>
    </r>
    <r>
      <rPr>
        <sz val="12"/>
        <color theme="1"/>
        <rFont val="Calibri"/>
        <charset val="134"/>
        <scheme val="minor"/>
      </rPr>
      <t>: Although the gross margin is increasing, the rate at which it grows relative to increased sales has slightly declined. This suggests that while the company is still improving its gross margin, the efficiency of this improvement is slightly tapering off.</t>
    </r>
  </si>
  <si>
    <t>Overall Conclusion:</t>
  </si>
  <si>
    <t>The company has been successful in maintaining and improving its gross margin, as evidenced by the increasing gross margin and gross margin ratio. However, the slight decline in the percentage of gross margin increase relative to revenue growth suggests that there may be some pressure on maintaining this trend in the long term. To sustain or further improve profitability, the company may need to focus on controlling operating expenses, enhancing operational efficiencies, or increasing pricing power.</t>
  </si>
  <si>
    <t>Q6</t>
  </si>
  <si>
    <t>Free cash flow (FCF) analysis is a powerful tool that investors can use to compare different companies within the same industry. Here’s how it can be utilized effectively:</t>
  </si>
  <si>
    <t>1. Understanding Free Cash Flow (FCF)</t>
  </si>
  <si>
    <r>
      <rPr>
        <b/>
        <sz val="11"/>
        <color theme="1"/>
        <rFont val="Calibri"/>
        <charset val="134"/>
        <scheme val="minor"/>
      </rPr>
      <t>Definition</t>
    </r>
    <r>
      <rPr>
        <sz val="11"/>
        <color theme="1"/>
        <rFont val="Calibri"/>
        <charset val="134"/>
        <scheme val="minor"/>
      </rPr>
      <t>: FCF is the cash a company generates after accounting for cash outflows to support operations and maintain its capital assets.</t>
    </r>
  </si>
  <si>
    <r>
      <rPr>
        <b/>
        <sz val="11"/>
        <color theme="1"/>
        <rFont val="Calibri"/>
        <charset val="134"/>
        <scheme val="minor"/>
      </rPr>
      <t>Importance</t>
    </r>
    <r>
      <rPr>
        <sz val="11"/>
        <color theme="1"/>
        <rFont val="Calibri"/>
        <charset val="134"/>
        <scheme val="minor"/>
      </rPr>
      <t>: FCF represents the cash available for the company to return to shareholders, pay down debt, or reinvest in the business.</t>
    </r>
  </si>
  <si>
    <t>2. Comparing FCF Across Companies</t>
  </si>
  <si>
    <r>
      <rPr>
        <b/>
        <sz val="11"/>
        <color theme="1"/>
        <rFont val="Calibri"/>
        <charset val="134"/>
        <scheme val="minor"/>
      </rPr>
      <t>Direct Comparison</t>
    </r>
    <r>
      <rPr>
        <sz val="11"/>
        <color theme="1"/>
        <rFont val="Calibri"/>
        <charset val="134"/>
        <scheme val="minor"/>
      </rPr>
      <t>: Investors can compare the absolute FCF figures between companies to see which generates more cash after essential expenses. Higher FCF generally indicates stronger financial health and more flexibility in managing the company’s growth, dividends, or debt.</t>
    </r>
  </si>
  <si>
    <t>3. FCF Margin Analysis</t>
  </si>
  <si>
    <r>
      <rPr>
        <b/>
        <sz val="11"/>
        <color theme="1"/>
        <rFont val="Calibri"/>
        <charset val="134"/>
        <scheme val="minor"/>
      </rPr>
      <t>FCF Margin</t>
    </r>
    <r>
      <rPr>
        <sz val="11"/>
        <color theme="1"/>
        <rFont val="Calibri"/>
        <charset val="134"/>
        <scheme val="minor"/>
      </rPr>
      <t>: Free Cash Flow (FCF) Formula is equal to Cash from Operations minus Capital Expenditures.</t>
    </r>
  </si>
  <si>
    <r>
      <rPr>
        <b/>
        <sz val="11"/>
        <color theme="1"/>
        <rFont val="Calibri"/>
        <charset val="134"/>
        <scheme val="minor"/>
      </rPr>
      <t>Usage</t>
    </r>
    <r>
      <rPr>
        <sz val="11"/>
        <color theme="1"/>
        <rFont val="Calibri"/>
        <charset val="134"/>
        <scheme val="minor"/>
      </rPr>
      <t>: Comparing the FCF margin allows investors to see which company is more efficient at converting revenue into cash that can be used for discretionary purposes. A higher FCF margin indicates better efficiency and profitability.</t>
    </r>
  </si>
  <si>
    <t>4. Evaluating Capital Expenditures (CapEx)</t>
  </si>
  <si>
    <r>
      <rPr>
        <b/>
        <sz val="11"/>
        <color theme="1"/>
        <rFont val="Calibri"/>
        <charset val="134"/>
        <scheme val="minor"/>
      </rPr>
      <t>CapEx Trends</t>
    </r>
    <r>
      <rPr>
        <sz val="11"/>
        <color theme="1"/>
        <rFont val="Calibri"/>
        <charset val="134"/>
        <scheme val="minor"/>
      </rPr>
      <t>: Comparing the amount of CapEx relative to FCF across companies gives insights into how each company is investing in its future growth. A company with lower CapEx but still strong FCF might be in a mature phase with less need for reinvestment, while a company with higher CapEx might be in a growth phase.</t>
    </r>
  </si>
  <si>
    <r>
      <rPr>
        <b/>
        <sz val="11"/>
        <color theme="1"/>
        <rFont val="Calibri"/>
        <charset val="134"/>
        <scheme val="minor"/>
      </rPr>
      <t>CapEx as a Percentage of FCF</t>
    </r>
    <r>
      <rPr>
        <sz val="11"/>
        <color theme="1"/>
        <rFont val="Calibri"/>
        <charset val="134"/>
        <scheme val="minor"/>
      </rPr>
      <t>: This metric helps understand how much of a company’s cash flow is being reinvested back into the business. If one company has a significantly higher percentage, it could mean it's aggressively pursuing growth opportunities.</t>
    </r>
  </si>
  <si>
    <t>5. Assessing Dividend Sustainability and Growth</t>
  </si>
  <si>
    <r>
      <rPr>
        <b/>
        <sz val="11"/>
        <color theme="1"/>
        <rFont val="Calibri"/>
        <charset val="134"/>
        <scheme val="minor"/>
      </rPr>
      <t>Dividend Payout Ratio</t>
    </r>
    <r>
      <rPr>
        <sz val="11"/>
        <color theme="1"/>
        <rFont val="Calibri"/>
        <charset val="134"/>
        <scheme val="minor"/>
      </rPr>
      <t>: Comparing FCF to dividend payouts across companies helps investors assess the sustainability of dividends. A lower payout ratio relative to FCF means the company has more room to increase dividends, while a higher ratio might indicate potential stress in maintaining current dividend levels.</t>
    </r>
  </si>
  <si>
    <r>
      <rPr>
        <b/>
        <sz val="11"/>
        <color theme="1"/>
        <rFont val="Calibri"/>
        <charset val="134"/>
        <scheme val="minor"/>
      </rPr>
      <t>FCF Yield</t>
    </r>
    <r>
      <rPr>
        <sz val="11"/>
        <color theme="1"/>
        <rFont val="Calibri"/>
        <charset val="134"/>
        <scheme val="minor"/>
      </rPr>
      <t>: This is calculated by dividing FCF by the company’s market capitalization. It’s a measure of how much cash flow an investor gets relative to the price of the stock. A higher FCF yield might indicate better value or higher returns to shareholders.</t>
    </r>
  </si>
  <si>
    <t>6. Debt Repayment Capability</t>
  </si>
  <si>
    <r>
      <rPr>
        <b/>
        <sz val="11"/>
        <color theme="1"/>
        <rFont val="Calibri"/>
        <charset val="134"/>
        <scheme val="minor"/>
      </rPr>
      <t>Debt Management</t>
    </r>
    <r>
      <rPr>
        <sz val="11"/>
        <color theme="1"/>
        <rFont val="Calibri"/>
        <charset val="134"/>
        <scheme val="minor"/>
      </rPr>
      <t>: Investors can compare how companies use their FCF to pay down debt. Companies with higher FCF relative to debt obligations are generally seen as less risky because they have more cash available to service their debt.</t>
    </r>
  </si>
  <si>
    <r>
      <rPr>
        <b/>
        <sz val="11"/>
        <color theme="1"/>
        <rFont val="Calibri"/>
        <charset val="134"/>
        <scheme val="minor"/>
      </rPr>
      <t>Net Debt to FCF Ratio</t>
    </r>
    <r>
      <rPr>
        <sz val="11"/>
        <color theme="1"/>
        <rFont val="Calibri"/>
        <charset val="134"/>
        <scheme val="minor"/>
      </rPr>
      <t>: This ratio helps evaluate how many years it would take a company to pay off its debt with its current level of FCF. A lower ratio indicates stronger financial health.</t>
    </r>
  </si>
  <si>
    <t>7. Growth Prospects</t>
  </si>
  <si>
    <r>
      <rPr>
        <b/>
        <sz val="11"/>
        <color theme="1"/>
        <rFont val="Calibri"/>
        <charset val="134"/>
        <scheme val="minor"/>
      </rPr>
      <t>Reinvestment vs. Shareholder Returns</t>
    </r>
    <r>
      <rPr>
        <sz val="11"/>
        <color theme="1"/>
        <rFont val="Calibri"/>
        <charset val="134"/>
        <scheme val="minor"/>
      </rPr>
      <t>: Companies with similar FCF levels might differ in how they allocate that cash—some may reinvest heavily in R&amp;D or expansion (implying growth potential), while others might focus on returning cash to shareholders through buybacks or dividends.</t>
    </r>
  </si>
  <si>
    <r>
      <rPr>
        <b/>
        <sz val="11"/>
        <color theme="1"/>
        <rFont val="Calibri"/>
        <charset val="134"/>
        <scheme val="minor"/>
      </rPr>
      <t>FCF Growth Rate</t>
    </r>
    <r>
      <rPr>
        <sz val="11"/>
        <color theme="1"/>
        <rFont val="Calibri"/>
        <charset val="134"/>
        <scheme val="minor"/>
      </rPr>
      <t>: By analyzing the historical FCF growth rate, investors can compare which company is more successful in increasing its cash flow over time. Consistent growth in FCF is a positive indicator of a company’s ability to generate value.</t>
    </r>
  </si>
  <si>
    <t>8. Valuation Comparisons</t>
  </si>
  <si>
    <r>
      <rPr>
        <b/>
        <sz val="11"/>
        <color theme="1"/>
        <rFont val="Calibri"/>
        <charset val="134"/>
        <scheme val="minor"/>
      </rPr>
      <t>FCF-Based Valuation Models</t>
    </r>
    <r>
      <rPr>
        <sz val="11"/>
        <color theme="1"/>
        <rFont val="Calibri"/>
        <charset val="134"/>
        <scheme val="minor"/>
      </rPr>
      <t>: Investors can use FCF to conduct discounted cash flow (DCF) analysis, which helps determine the intrinsic value of a company. By comparing the intrinsic values derived from FCF analysis, investors can identify which companies are undervalued or overvalued within the same industry.</t>
    </r>
  </si>
  <si>
    <r>
      <rPr>
        <b/>
        <sz val="11"/>
        <color theme="1"/>
        <rFont val="Calibri"/>
        <charset val="134"/>
        <scheme val="minor"/>
      </rPr>
      <t>Price-to-Free Cash Flow (P/FCF) Ratio</t>
    </r>
    <r>
      <rPr>
        <sz val="11"/>
        <color theme="1"/>
        <rFont val="Calibri"/>
        <charset val="134"/>
        <scheme val="minor"/>
      </rPr>
      <t>: This ratio compares a company’s market value to its free cash flow. It’s akin to the P/E ratio but focuses on cash generation rather than earnings. A lower P/FCF ratio may indicate a more attractive investment if the company’s FCF is expected to remain stable or grow.</t>
    </r>
  </si>
  <si>
    <t>9. Comparing Cash Flow Stability</t>
  </si>
  <si>
    <r>
      <rPr>
        <b/>
        <sz val="11"/>
        <color theme="1"/>
        <rFont val="Calibri"/>
        <charset val="134"/>
        <scheme val="minor"/>
      </rPr>
      <t>Stability of FCF</t>
    </r>
    <r>
      <rPr>
        <sz val="11"/>
        <color theme="1"/>
        <rFont val="Calibri"/>
        <charset val="134"/>
        <scheme val="minor"/>
      </rPr>
      <t>: Investors can compare the volatility of FCF between companies. A company with stable or growing FCF is often seen as more reliable, particularly in cyclical industries. Volatile FCF might indicate higher risk or exposure to economic cycles.</t>
    </r>
  </si>
  <si>
    <t>10. Risk Assessment</t>
  </si>
  <si>
    <r>
      <rPr>
        <b/>
        <sz val="11"/>
        <color theme="1"/>
        <rFont val="Calibri"/>
        <charset val="134"/>
        <scheme val="minor"/>
      </rPr>
      <t>FCF and Economic Resilience</t>
    </r>
    <r>
      <rPr>
        <sz val="11"/>
        <color theme="1"/>
        <rFont val="Calibri"/>
        <charset val="134"/>
        <scheme val="minor"/>
      </rPr>
      <t>: Companies with strong FCF are generally better positioned to withstand economic downturns, as they have more liquidity to cover fixed costs, interest payments, and necessary investments. Comparing how different companies manage their FCF in downturns can provide insights into their risk profiles.</t>
    </r>
  </si>
  <si>
    <t>Free cash flow analysis allows investors to compare the financial health, efficiency, and growth prospects of companies within the same industry. By evaluating FCF margins, CapEx management, dividend sustainability, debt repayment capabilities, and other metrics, investors can gain a deeper understanding of which companies are likely to generate consistent returns, manage risk effectively, and potentially outperform their peers.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</si>
</sst>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quot;$&quot;#,##0"/>
    <numFmt numFmtId="179" formatCode="&quot;$&quot;#,##0.0"/>
    <numFmt numFmtId="180" formatCode="yyyy\A"/>
    <numFmt numFmtId="181" formatCode="yyyy\E"/>
    <numFmt numFmtId="182" formatCode="0.0%"/>
    <numFmt numFmtId="183" formatCode="#,##0_);\(#,##0\);\-\-_)"/>
  </numFmts>
  <fonts count="57">
    <font>
      <sz val="11"/>
      <color theme="1"/>
      <name val="Calibri"/>
      <charset val="134"/>
      <scheme val="minor"/>
    </font>
    <font>
      <b/>
      <sz val="16"/>
      <color theme="1"/>
      <name val="Calibri"/>
      <charset val="134"/>
      <scheme val="minor"/>
    </font>
    <font>
      <b/>
      <sz val="16"/>
      <color theme="4"/>
      <name val="Calibri"/>
      <charset val="134"/>
      <scheme val="minor"/>
    </font>
    <font>
      <sz val="11"/>
      <color theme="1"/>
      <name val="Calibri"/>
      <charset val="134"/>
      <scheme val="minor"/>
    </font>
    <font>
      <b/>
      <sz val="13.5"/>
      <color rgb="FFC00000"/>
      <name val="Calibri"/>
      <charset val="134"/>
      <scheme val="minor"/>
    </font>
    <font>
      <b/>
      <sz val="11"/>
      <color theme="1"/>
      <name val="Calibri"/>
      <charset val="134"/>
      <scheme val="minor"/>
    </font>
    <font>
      <b/>
      <sz val="12"/>
      <color theme="1"/>
      <name val="Calibri"/>
      <charset val="134"/>
      <scheme val="minor"/>
    </font>
    <font>
      <b/>
      <sz val="14"/>
      <color theme="4"/>
      <name val="Calibri"/>
      <charset val="134"/>
      <scheme val="minor"/>
    </font>
    <font>
      <sz val="12"/>
      <color theme="1"/>
      <name val="Calibri"/>
      <charset val="134"/>
      <scheme val="minor"/>
    </font>
    <font>
      <b/>
      <sz val="12"/>
      <color theme="4"/>
      <name val="Calibri"/>
      <charset val="134"/>
      <scheme val="minor"/>
    </font>
    <font>
      <sz val="11"/>
      <color theme="0"/>
      <name val="Calibri"/>
      <charset val="134"/>
    </font>
    <font>
      <sz val="11"/>
      <color theme="0"/>
      <name val="Calibri"/>
      <charset val="134"/>
    </font>
    <font>
      <b/>
      <sz val="12"/>
      <color rgb="FFC00000"/>
      <name val="Calibri"/>
      <charset val="134"/>
      <scheme val="minor"/>
    </font>
    <font>
      <sz val="12"/>
      <color theme="1"/>
      <name val="Calibri"/>
      <charset val="134"/>
      <scheme val="minor"/>
    </font>
    <font>
      <b/>
      <sz val="12"/>
      <color theme="1"/>
      <name val="Calibri"/>
      <charset val="134"/>
      <scheme val="minor"/>
    </font>
    <font>
      <b/>
      <sz val="14"/>
      <color theme="4"/>
      <name val="Calibri"/>
      <charset val="134"/>
      <scheme val="minor"/>
    </font>
    <font>
      <sz val="11"/>
      <color theme="1"/>
      <name val="Calibri"/>
      <charset val="134"/>
    </font>
    <font>
      <b/>
      <sz val="11"/>
      <color theme="1"/>
      <name val="Calibri"/>
      <charset val="134"/>
    </font>
    <font>
      <b/>
      <sz val="12"/>
      <color theme="4"/>
      <name val="Calibri"/>
      <charset val="134"/>
      <scheme val="minor"/>
    </font>
    <font>
      <b/>
      <sz val="11"/>
      <color theme="1"/>
      <name val="Calibri"/>
      <charset val="134"/>
      <scheme val="minor"/>
    </font>
    <font>
      <b/>
      <sz val="13.5"/>
      <color theme="1"/>
      <name val="Calibri"/>
      <charset val="134"/>
      <scheme val="minor"/>
    </font>
    <font>
      <sz val="11"/>
      <color theme="4"/>
      <name val="Calibri"/>
      <charset val="134"/>
      <scheme val="minor"/>
    </font>
    <font>
      <b/>
      <sz val="14"/>
      <color theme="1"/>
      <name val="Calibri"/>
      <charset val="134"/>
      <scheme val="minor"/>
    </font>
    <font>
      <b/>
      <sz val="11"/>
      <color theme="1"/>
      <name val="Calibri"/>
      <charset val="134"/>
    </font>
    <font>
      <sz val="11"/>
      <name val="Calibri"/>
      <charset val="134"/>
    </font>
    <font>
      <sz val="11"/>
      <color rgb="FF0000FF"/>
      <name val="Calibri"/>
      <charset val="134"/>
    </font>
    <font>
      <b/>
      <sz val="22"/>
      <color theme="1"/>
      <name val="Calibri"/>
      <charset val="134"/>
      <scheme val="minor"/>
    </font>
    <font>
      <sz val="12"/>
      <color theme="1"/>
      <name val="Calibri"/>
      <charset val="134"/>
    </font>
    <font>
      <sz val="11"/>
      <color rgb="FF000000"/>
      <name val="Calibri"/>
      <charset val="134"/>
      <scheme val="minor"/>
    </font>
    <font>
      <sz val="14"/>
      <color theme="1"/>
      <name val="Calibri"/>
      <charset val="134"/>
      <scheme val="minor"/>
    </font>
    <font>
      <sz val="11"/>
      <color rgb="FF000000"/>
      <name val="Calibri"/>
      <charset val="134"/>
    </font>
    <font>
      <b/>
      <sz val="11"/>
      <color rgb="FF000000"/>
      <name val="Calibri"/>
      <charset val="134"/>
    </font>
    <font>
      <sz val="11"/>
      <color theme="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theme="1"/>
      <name val="Calibri"/>
      <charset val="134"/>
    </font>
    <font>
      <sz val="12"/>
      <color rgb="FFC00000"/>
      <name val="Calibri"/>
      <charset val="134"/>
      <scheme val="minor"/>
    </font>
    <font>
      <b/>
      <sz val="14"/>
      <color theme="1"/>
      <name val="Calibri"/>
      <charset val="134"/>
    </font>
    <font>
      <sz val="14"/>
      <color theme="1"/>
      <name val="Calibri"/>
      <charset val="134"/>
    </font>
    <font>
      <sz val="11"/>
      <color rgb="FF000000"/>
      <name val="Calibri"/>
      <charset val="1"/>
      <scheme val="minor"/>
    </font>
  </fonts>
  <fills count="43">
    <fill>
      <patternFill patternType="none"/>
    </fill>
    <fill>
      <patternFill patternType="gray125"/>
    </fill>
    <fill>
      <patternFill patternType="solid">
        <fgColor rgb="FF2A3E68"/>
        <bgColor rgb="FF2A3E68"/>
      </patternFill>
    </fill>
    <fill>
      <patternFill patternType="solid">
        <fgColor theme="9" tint="0.8"/>
        <bgColor indexed="64"/>
      </patternFill>
    </fill>
    <fill>
      <patternFill patternType="solid">
        <fgColor theme="9" tint="0.6"/>
        <bgColor indexed="64"/>
      </patternFill>
    </fill>
    <fill>
      <patternFill patternType="solid">
        <fgColor rgb="FFFFF2CC"/>
        <bgColor rgb="FFFFF2CC"/>
      </patternFill>
    </fill>
    <fill>
      <patternFill patternType="solid">
        <fgColor rgb="FFD9E2F3"/>
        <bgColor rgb="FFD9E2F3"/>
      </patternFill>
    </fill>
    <fill>
      <patternFill patternType="solid">
        <fgColor theme="9" tint="0.599993896298105"/>
        <bgColor indexed="64"/>
      </patternFill>
    </fill>
    <fill>
      <patternFill patternType="solid">
        <fgColor rgb="FFFFFF00"/>
        <bgColor rgb="FFFFFF00"/>
      </patternFill>
    </fill>
    <fill>
      <patternFill patternType="solid">
        <fgColor rgb="FFFFFF99"/>
        <bgColor rgb="FFFFFF99"/>
      </patternFill>
    </fill>
    <fill>
      <patternFill patternType="solid">
        <fgColor theme="9" tint="0.599993896298105"/>
        <bgColor rgb="FFFFFF99"/>
      </patternFill>
    </fill>
    <fill>
      <patternFill patternType="solid">
        <fgColor rgb="FFE7E6E6"/>
        <bgColor rgb="FFE7E6E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0" fillId="12" borderId="6"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7" applyNumberFormat="0" applyFill="0" applyAlignment="0" applyProtection="0">
      <alignment vertical="center"/>
    </xf>
    <xf numFmtId="0" fontId="39" fillId="0" borderId="7" applyNumberFormat="0" applyFill="0" applyAlignment="0" applyProtection="0">
      <alignment vertical="center"/>
    </xf>
    <xf numFmtId="0" fontId="40" fillId="0" borderId="8" applyNumberFormat="0" applyFill="0" applyAlignment="0" applyProtection="0">
      <alignment vertical="center"/>
    </xf>
    <xf numFmtId="0" fontId="40" fillId="0" borderId="0" applyNumberFormat="0" applyFill="0" applyBorder="0" applyAlignment="0" applyProtection="0">
      <alignment vertical="center"/>
    </xf>
    <xf numFmtId="0" fontId="41" fillId="13" borderId="9" applyNumberFormat="0" applyAlignment="0" applyProtection="0">
      <alignment vertical="center"/>
    </xf>
    <xf numFmtId="0" fontId="42" fillId="14" borderId="10" applyNumberFormat="0" applyAlignment="0" applyProtection="0">
      <alignment vertical="center"/>
    </xf>
    <xf numFmtId="0" fontId="43" fillId="14" borderId="9" applyNumberFormat="0" applyAlignment="0" applyProtection="0">
      <alignment vertical="center"/>
    </xf>
    <xf numFmtId="0" fontId="44" fillId="15" borderId="11" applyNumberFormat="0" applyAlignment="0" applyProtection="0">
      <alignment vertical="center"/>
    </xf>
    <xf numFmtId="0" fontId="45" fillId="0" borderId="12" applyNumberFormat="0" applyFill="0" applyAlignment="0" applyProtection="0">
      <alignment vertical="center"/>
    </xf>
    <xf numFmtId="0" fontId="46" fillId="0" borderId="13" applyNumberFormat="0" applyFill="0" applyAlignment="0" applyProtection="0">
      <alignment vertical="center"/>
    </xf>
    <xf numFmtId="0" fontId="47" fillId="16" borderId="0" applyNumberFormat="0" applyBorder="0" applyAlignment="0" applyProtection="0">
      <alignment vertical="center"/>
    </xf>
    <xf numFmtId="0" fontId="48"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1" fillId="20" borderId="0" applyNumberFormat="0" applyBorder="0" applyAlignment="0" applyProtection="0">
      <alignment vertical="center"/>
    </xf>
    <xf numFmtId="0" fontId="51" fillId="21" borderId="0" applyNumberFormat="0" applyBorder="0" applyAlignment="0" applyProtection="0">
      <alignment vertical="center"/>
    </xf>
    <xf numFmtId="0" fontId="50" fillId="22" borderId="0" applyNumberFormat="0" applyBorder="0" applyAlignment="0" applyProtection="0">
      <alignment vertical="center"/>
    </xf>
    <xf numFmtId="0" fontId="50" fillId="23" borderId="0" applyNumberFormat="0" applyBorder="0" applyAlignment="0" applyProtection="0">
      <alignment vertical="center"/>
    </xf>
    <xf numFmtId="0" fontId="51" fillId="24" borderId="0" applyNumberFormat="0" applyBorder="0" applyAlignment="0" applyProtection="0">
      <alignment vertical="center"/>
    </xf>
    <xf numFmtId="0" fontId="51" fillId="25" borderId="0" applyNumberFormat="0" applyBorder="0" applyAlignment="0" applyProtection="0">
      <alignment vertical="center"/>
    </xf>
    <xf numFmtId="0" fontId="50" fillId="26" borderId="0" applyNumberFormat="0" applyBorder="0" applyAlignment="0" applyProtection="0">
      <alignment vertical="center"/>
    </xf>
    <xf numFmtId="0" fontId="50" fillId="27" borderId="0" applyNumberFormat="0" applyBorder="0" applyAlignment="0" applyProtection="0">
      <alignment vertical="center"/>
    </xf>
    <xf numFmtId="0" fontId="51" fillId="28" borderId="0" applyNumberFormat="0" applyBorder="0" applyAlignment="0" applyProtection="0">
      <alignment vertical="center"/>
    </xf>
    <xf numFmtId="0" fontId="51" fillId="29" borderId="0" applyNumberFormat="0" applyBorder="0" applyAlignment="0" applyProtection="0">
      <alignment vertical="center"/>
    </xf>
    <xf numFmtId="0" fontId="50" fillId="30" borderId="0" applyNumberFormat="0" applyBorder="0" applyAlignment="0" applyProtection="0">
      <alignment vertical="center"/>
    </xf>
    <xf numFmtId="0" fontId="50" fillId="31" borderId="0" applyNumberFormat="0" applyBorder="0" applyAlignment="0" applyProtection="0">
      <alignment vertical="center"/>
    </xf>
    <xf numFmtId="0" fontId="51" fillId="32" borderId="0" applyNumberFormat="0" applyBorder="0" applyAlignment="0" applyProtection="0">
      <alignment vertical="center"/>
    </xf>
    <xf numFmtId="0" fontId="51"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51" fillId="36" borderId="0" applyNumberFormat="0" applyBorder="0" applyAlignment="0" applyProtection="0">
      <alignment vertical="center"/>
    </xf>
    <xf numFmtId="0" fontId="51"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51" fillId="40" borderId="0" applyNumberFormat="0" applyBorder="0" applyAlignment="0" applyProtection="0">
      <alignment vertical="center"/>
    </xf>
    <xf numFmtId="0" fontId="51" fillId="41" borderId="0" applyNumberFormat="0" applyBorder="0" applyAlignment="0" applyProtection="0">
      <alignment vertical="center"/>
    </xf>
    <xf numFmtId="0" fontId="50" fillId="42" borderId="0" applyNumberFormat="0" applyBorder="0" applyAlignment="0" applyProtection="0">
      <alignment vertical="center"/>
    </xf>
  </cellStyleXfs>
  <cellXfs count="129">
    <xf numFmtId="0" fontId="0" fillId="0" borderId="0" xfId="0"/>
    <xf numFmtId="0" fontId="1" fillId="0" borderId="0" xfId="0" applyFont="1"/>
    <xf numFmtId="0" fontId="2" fillId="0" borderId="0" xfId="0" applyFont="1"/>
    <xf numFmtId="0" fontId="3" fillId="0" borderId="0" xfId="0" applyFont="1" applyAlignment="1">
      <alignment wrapText="1"/>
    </xf>
    <xf numFmtId="0" fontId="0" fillId="0" borderId="0" xfId="0" applyAlignment="1">
      <alignment wrapText="1"/>
    </xf>
    <xf numFmtId="0" fontId="4" fillId="0" borderId="0" xfId="0" applyFont="1" applyAlignment="1">
      <alignment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0" borderId="0" xfId="0" applyAlignment="1">
      <alignment wrapText="1"/>
    </xf>
    <xf numFmtId="0" fontId="6" fillId="0" borderId="0" xfId="0" applyFont="1"/>
    <xf numFmtId="0" fontId="7" fillId="0" borderId="0" xfId="0" applyFont="1" applyAlignment="1">
      <alignment wrapText="1"/>
    </xf>
    <xf numFmtId="0" fontId="8" fillId="0" borderId="0" xfId="0" applyFont="1"/>
    <xf numFmtId="0" fontId="9" fillId="0" borderId="0" xfId="0" applyFont="1" applyAlignment="1">
      <alignment wrapText="1"/>
    </xf>
    <xf numFmtId="0" fontId="10" fillId="2" borderId="0" xfId="0" applyFont="1" applyFill="1" applyAlignment="1">
      <alignment horizontal="left" wrapText="1"/>
    </xf>
    <xf numFmtId="0" fontId="11" fillId="2" borderId="0" xfId="0" applyFont="1" applyFill="1"/>
    <xf numFmtId="0" fontId="11" fillId="0" borderId="0" xfId="0" applyFont="1" applyFill="1"/>
    <xf numFmtId="0" fontId="12" fillId="0" borderId="0" xfId="0" applyFont="1" applyAlignment="1">
      <alignment vertical="center" wrapText="1"/>
    </xf>
    <xf numFmtId="0" fontId="8" fillId="3" borderId="0" xfId="0" applyFont="1" applyFill="1" applyAlignment="1">
      <alignment horizontal="left" wrapText="1"/>
    </xf>
    <xf numFmtId="0" fontId="8" fillId="4" borderId="0" xfId="0" applyFont="1" applyFill="1"/>
    <xf numFmtId="0" fontId="8" fillId="0" borderId="0" xfId="0" applyFont="1" applyAlignment="1">
      <alignment wrapText="1"/>
    </xf>
    <xf numFmtId="0" fontId="13" fillId="3" borderId="0" xfId="0" applyFont="1" applyFill="1" applyAlignment="1">
      <alignment horizontal="left" wrapText="1"/>
    </xf>
    <xf numFmtId="0" fontId="13" fillId="0" borderId="0" xfId="0" applyFont="1" applyAlignment="1">
      <alignment wrapText="1"/>
    </xf>
    <xf numFmtId="0" fontId="8" fillId="0" borderId="0" xfId="0" applyFont="1" applyAlignment="1">
      <alignment horizontal="left" vertical="center" wrapText="1" indent="1"/>
    </xf>
    <xf numFmtId="3" fontId="8" fillId="4" borderId="0" xfId="0" applyNumberFormat="1" applyFont="1" applyFill="1"/>
    <xf numFmtId="0" fontId="12" fillId="0" borderId="0" xfId="0" applyFont="1" applyAlignment="1">
      <alignment horizontal="left" vertical="center" wrapText="1" indent="1"/>
    </xf>
    <xf numFmtId="0" fontId="14" fillId="3" borderId="0" xfId="0" applyFont="1" applyFill="1" applyAlignment="1">
      <alignment horizontal="left" wrapText="1"/>
    </xf>
    <xf numFmtId="3" fontId="14" fillId="4" borderId="0" xfId="0" applyNumberFormat="1" applyFont="1" applyFill="1"/>
    <xf numFmtId="0" fontId="14" fillId="0" borderId="0" xfId="0" applyFont="1" applyAlignment="1">
      <alignment horizontal="left" vertical="center" wrapText="1" indent="2"/>
    </xf>
    <xf numFmtId="176" fontId="14" fillId="4" borderId="0" xfId="1" applyFont="1" applyFill="1" applyAlignment="1"/>
    <xf numFmtId="176" fontId="8" fillId="4" borderId="0" xfId="1" applyFont="1" applyFill="1" applyAlignment="1"/>
    <xf numFmtId="0" fontId="15" fillId="0" borderId="0" xfId="0" applyFont="1" applyAlignment="1">
      <alignment wrapText="1"/>
    </xf>
    <xf numFmtId="0" fontId="8" fillId="0" borderId="0" xfId="0" applyFont="1" applyAlignment="1">
      <alignment wrapText="1"/>
    </xf>
    <xf numFmtId="0" fontId="11" fillId="2" borderId="0" xfId="0" applyFont="1" applyFill="1" applyAlignment="1">
      <alignment wrapText="1"/>
    </xf>
    <xf numFmtId="0" fontId="14" fillId="0" borderId="0" xfId="0" applyFont="1" applyAlignment="1">
      <alignment vertical="center" wrapText="1"/>
    </xf>
    <xf numFmtId="0" fontId="16" fillId="3" borderId="1" xfId="0" applyFont="1" applyFill="1" applyBorder="1" applyAlignment="1">
      <alignment wrapText="1"/>
    </xf>
    <xf numFmtId="3" fontId="16" fillId="4" borderId="1" xfId="0" applyNumberFormat="1" applyFont="1" applyFill="1" applyBorder="1"/>
    <xf numFmtId="0" fontId="17" fillId="3" borderId="1" xfId="0" applyFont="1" applyFill="1" applyBorder="1" applyAlignment="1">
      <alignment wrapText="1"/>
    </xf>
    <xf numFmtId="178" fontId="17" fillId="4" borderId="1" xfId="0" applyNumberFormat="1" applyFont="1" applyFill="1" applyBorder="1"/>
    <xf numFmtId="0" fontId="8" fillId="3" borderId="2" xfId="0" applyFont="1" applyFill="1" applyBorder="1" applyAlignment="1">
      <alignment wrapText="1"/>
    </xf>
    <xf numFmtId="0" fontId="8" fillId="4" borderId="2" xfId="0" applyFont="1" applyFill="1" applyBorder="1"/>
    <xf numFmtId="178" fontId="8" fillId="4" borderId="2" xfId="0" applyNumberFormat="1" applyFont="1" applyFill="1" applyBorder="1"/>
    <xf numFmtId="0" fontId="14" fillId="0" borderId="0" xfId="0" applyFont="1" applyAlignment="1">
      <alignment horizontal="left" vertical="center" wrapText="1" indent="1"/>
    </xf>
    <xf numFmtId="0" fontId="8" fillId="3" borderId="3" xfId="0" applyFont="1" applyFill="1" applyBorder="1" applyAlignment="1">
      <alignment wrapText="1"/>
    </xf>
    <xf numFmtId="0" fontId="8" fillId="4" borderId="3" xfId="0" applyFont="1" applyFill="1" applyBorder="1"/>
    <xf numFmtId="179" fontId="8" fillId="4" borderId="3" xfId="0" applyNumberFormat="1" applyFont="1" applyFill="1" applyBorder="1"/>
    <xf numFmtId="4" fontId="8" fillId="4" borderId="3" xfId="0" applyNumberFormat="1" applyFont="1" applyFill="1" applyBorder="1"/>
    <xf numFmtId="178" fontId="8" fillId="0" borderId="0" xfId="0" applyNumberFormat="1" applyFont="1"/>
    <xf numFmtId="0" fontId="18" fillId="0" borderId="0" xfId="0" applyFont="1" applyAlignment="1">
      <alignment wrapText="1"/>
    </xf>
    <xf numFmtId="0" fontId="11" fillId="2" borderId="3" xfId="0" applyFont="1" applyFill="1" applyBorder="1" applyAlignment="1">
      <alignment vertical="center" wrapText="1"/>
    </xf>
    <xf numFmtId="0" fontId="11" fillId="2" borderId="3" xfId="0" applyFont="1" applyFill="1" applyBorder="1" applyAlignment="1">
      <alignment vertical="center"/>
    </xf>
    <xf numFmtId="0" fontId="8" fillId="0" borderId="3" xfId="0" applyFont="1" applyBorder="1" applyAlignment="1">
      <alignment wrapText="1"/>
    </xf>
    <xf numFmtId="0" fontId="8" fillId="0" borderId="3" xfId="0" applyFont="1" applyBorder="1"/>
    <xf numFmtId="0" fontId="0" fillId="0" borderId="0" xfId="0" applyAlignment="1">
      <alignment horizontal="left" vertical="center" wrapText="1" indent="1"/>
    </xf>
    <xf numFmtId="0" fontId="18" fillId="3" borderId="3" xfId="0" applyFont="1" applyFill="1" applyBorder="1" applyAlignment="1">
      <alignment wrapText="1"/>
    </xf>
    <xf numFmtId="3" fontId="8" fillId="4" borderId="3" xfId="0" applyNumberFormat="1" applyFont="1" applyFill="1" applyBorder="1"/>
    <xf numFmtId="0" fontId="19" fillId="0" borderId="0" xfId="0" applyFont="1" applyAlignment="1">
      <alignment horizontal="left" vertical="center" wrapText="1" indent="1"/>
    </xf>
    <xf numFmtId="176" fontId="8" fillId="4" borderId="3" xfId="1" applyFont="1" applyFill="1" applyBorder="1" applyAlignment="1"/>
    <xf numFmtId="0" fontId="20" fillId="0" borderId="0" xfId="0" applyFont="1" applyAlignment="1">
      <alignment vertical="center" wrapText="1"/>
    </xf>
    <xf numFmtId="0" fontId="14" fillId="0" borderId="0" xfId="0" applyFont="1" applyAlignment="1">
      <alignment wrapText="1"/>
    </xf>
    <xf numFmtId="0" fontId="14" fillId="0" borderId="0" xfId="0" applyFont="1" applyAlignment="1">
      <alignment horizontal="left" vertical="center" wrapText="1"/>
    </xf>
    <xf numFmtId="0" fontId="13" fillId="0" borderId="0" xfId="0" applyFont="1" applyAlignment="1">
      <alignment wrapText="1"/>
    </xf>
    <xf numFmtId="0" fontId="21" fillId="0" borderId="0" xfId="0" applyFont="1"/>
    <xf numFmtId="0" fontId="22" fillId="0" borderId="0" xfId="0" applyFont="1" applyAlignment="1">
      <alignment wrapText="1"/>
    </xf>
    <xf numFmtId="0" fontId="6" fillId="5" borderId="0" xfId="0" applyFont="1" applyFill="1"/>
    <xf numFmtId="0" fontId="6" fillId="5" borderId="0" xfId="0" applyFont="1" applyFill="1" applyAlignment="1">
      <alignment wrapText="1"/>
    </xf>
    <xf numFmtId="0" fontId="13" fillId="0" borderId="0" xfId="0" applyFont="1"/>
    <xf numFmtId="0" fontId="0" fillId="0" borderId="0" xfId="0" applyFill="1"/>
    <xf numFmtId="0" fontId="16" fillId="6" borderId="4" xfId="0" applyFont="1" applyFill="1" applyBorder="1"/>
    <xf numFmtId="180" fontId="16" fillId="6" borderId="4" xfId="0" applyNumberFormat="1" applyFont="1" applyFill="1" applyBorder="1"/>
    <xf numFmtId="181" fontId="16" fillId="6" borderId="4" xfId="0" applyNumberFormat="1" applyFont="1" applyFill="1" applyBorder="1"/>
    <xf numFmtId="0" fontId="16" fillId="0" borderId="0" xfId="0" applyFont="1"/>
    <xf numFmtId="3" fontId="16" fillId="0" borderId="0" xfId="0" applyNumberFormat="1" applyFont="1"/>
    <xf numFmtId="3" fontId="16" fillId="7" borderId="0" xfId="0" applyNumberFormat="1" applyFont="1" applyFill="1"/>
    <xf numFmtId="0" fontId="23" fillId="0" borderId="5" xfId="0" applyFont="1" applyBorder="1"/>
    <xf numFmtId="3" fontId="23" fillId="0" borderId="5" xfId="0" applyNumberFormat="1" applyFont="1" applyBorder="1"/>
    <xf numFmtId="0" fontId="11" fillId="2" borderId="0" xfId="0" applyFont="1" applyFill="1" applyAlignment="1">
      <alignment horizontal="center"/>
    </xf>
    <xf numFmtId="0" fontId="24" fillId="0" borderId="0" xfId="0" applyFont="1"/>
    <xf numFmtId="9" fontId="25" fillId="0" borderId="0" xfId="0" applyNumberFormat="1" applyFont="1"/>
    <xf numFmtId="182" fontId="16" fillId="7" borderId="0" xfId="0" applyNumberFormat="1" applyFont="1" applyFill="1"/>
    <xf numFmtId="0" fontId="16" fillId="0" borderId="0" xfId="0" applyFont="1" applyAlignment="1">
      <alignment horizontal="left"/>
    </xf>
    <xf numFmtId="0" fontId="0" fillId="0" borderId="0" xfId="0" applyFill="1"/>
    <xf numFmtId="0" fontId="16" fillId="8" borderId="5" xfId="0" applyFont="1" applyFill="1" applyBorder="1"/>
    <xf numFmtId="3" fontId="16" fillId="7" borderId="5" xfId="0" applyNumberFormat="1" applyFont="1" applyFill="1" applyBorder="1"/>
    <xf numFmtId="0" fontId="26" fillId="0" borderId="0" xfId="0" applyFont="1" applyAlignment="1">
      <alignment horizontal="center" vertical="center"/>
    </xf>
    <xf numFmtId="0" fontId="27" fillId="0" borderId="0" xfId="0" applyFont="1"/>
    <xf numFmtId="0" fontId="28" fillId="0" borderId="0" xfId="0" applyFont="1"/>
    <xf numFmtId="4" fontId="25" fillId="0" borderId="0" xfId="0" applyNumberFormat="1" applyFont="1"/>
    <xf numFmtId="0" fontId="29" fillId="0" borderId="0" xfId="0" applyFont="1"/>
    <xf numFmtId="182" fontId="25" fillId="0" borderId="0" xfId="0" applyNumberFormat="1" applyFont="1"/>
    <xf numFmtId="182" fontId="30" fillId="0" borderId="0" xfId="0" applyNumberFormat="1" applyFont="1"/>
    <xf numFmtId="182" fontId="30" fillId="7" borderId="0" xfId="0" applyNumberFormat="1" applyFont="1" applyFill="1"/>
    <xf numFmtId="0" fontId="30" fillId="7" borderId="0" xfId="0" applyFont="1" applyFill="1"/>
    <xf numFmtId="0" fontId="23" fillId="9" borderId="5" xfId="0" applyFont="1" applyFill="1" applyBorder="1"/>
    <xf numFmtId="182" fontId="31" fillId="7" borderId="5" xfId="0" applyNumberFormat="1" applyFont="1" applyFill="1" applyBorder="1"/>
    <xf numFmtId="10" fontId="28" fillId="0" borderId="0" xfId="0" applyNumberFormat="1" applyFont="1"/>
    <xf numFmtId="182" fontId="0" fillId="0" borderId="0" xfId="0" applyNumberFormat="1"/>
    <xf numFmtId="183" fontId="16" fillId="0" borderId="0" xfId="0" applyNumberFormat="1" applyFont="1"/>
    <xf numFmtId="183" fontId="16" fillId="7" borderId="0" xfId="0" applyNumberFormat="1" applyFont="1" applyFill="1"/>
    <xf numFmtId="0" fontId="16" fillId="0" borderId="4" xfId="0" applyFont="1" applyBorder="1"/>
    <xf numFmtId="183" fontId="16" fillId="0" borderId="4" xfId="0" applyNumberFormat="1" applyFont="1" applyBorder="1"/>
    <xf numFmtId="183" fontId="16" fillId="7" borderId="4" xfId="0" applyNumberFormat="1" applyFont="1" applyFill="1" applyBorder="1"/>
    <xf numFmtId="0" fontId="23" fillId="0" borderId="0" xfId="0" applyFont="1"/>
    <xf numFmtId="183" fontId="23" fillId="0" borderId="0" xfId="0" applyNumberFormat="1" applyFont="1"/>
    <xf numFmtId="183" fontId="23" fillId="7" borderId="0" xfId="0" applyNumberFormat="1" applyFont="1" applyFill="1"/>
    <xf numFmtId="183" fontId="23" fillId="9" borderId="5" xfId="0" applyNumberFormat="1" applyFont="1" applyFill="1" applyBorder="1"/>
    <xf numFmtId="183" fontId="23" fillId="10" borderId="5" xfId="0" applyNumberFormat="1" applyFont="1" applyFill="1" applyBorder="1"/>
    <xf numFmtId="0" fontId="16" fillId="11" borderId="0" xfId="0" applyFont="1" applyFill="1"/>
    <xf numFmtId="182" fontId="16" fillId="11" borderId="0" xfId="0" applyNumberFormat="1" applyFont="1" applyFill="1"/>
    <xf numFmtId="181" fontId="16" fillId="6" borderId="0" xfId="0" applyNumberFormat="1" applyFont="1" applyFill="1"/>
    <xf numFmtId="183" fontId="0" fillId="0" borderId="0" xfId="0" applyNumberFormat="1"/>
    <xf numFmtId="3" fontId="0" fillId="0" borderId="0" xfId="0" applyNumberFormat="1"/>
    <xf numFmtId="3" fontId="23" fillId="7" borderId="5" xfId="0" applyNumberFormat="1" applyFont="1" applyFill="1" applyBorder="1"/>
    <xf numFmtId="182" fontId="16" fillId="0" borderId="0" xfId="0" applyNumberFormat="1" applyFont="1"/>
    <xf numFmtId="10" fontId="0" fillId="0" borderId="0" xfId="0" applyNumberFormat="1"/>
    <xf numFmtId="0" fontId="32" fillId="2" borderId="0" xfId="0" applyFont="1" applyFill="1"/>
    <xf numFmtId="0" fontId="0" fillId="6" borderId="0" xfId="0" applyFill="1"/>
    <xf numFmtId="0" fontId="16" fillId="6" borderId="1" xfId="0" applyFont="1" applyFill="1" applyBorder="1"/>
    <xf numFmtId="0" fontId="0" fillId="6" borderId="1" xfId="0" applyFill="1" applyBorder="1"/>
    <xf numFmtId="0" fontId="16" fillId="0" borderId="1" xfId="0" applyFont="1" applyBorder="1"/>
    <xf numFmtId="0" fontId="0" fillId="0" borderId="1" xfId="0" applyBorder="1"/>
    <xf numFmtId="3" fontId="16" fillId="0" borderId="1" xfId="0" applyNumberFormat="1" applyFont="1" applyBorder="1"/>
    <xf numFmtId="3" fontId="16" fillId="6" borderId="1" xfId="0" applyNumberFormat="1" applyFont="1" applyFill="1" applyBorder="1"/>
    <xf numFmtId="0" fontId="28" fillId="9" borderId="0" xfId="0" applyFont="1" applyFill="1"/>
    <xf numFmtId="0" fontId="30" fillId="9" borderId="1" xfId="0" applyFont="1" applyFill="1" applyBorder="1"/>
    <xf numFmtId="3" fontId="30" fillId="9" borderId="1" xfId="0" applyNumberFormat="1" applyFont="1" applyFill="1" applyBorder="1"/>
    <xf numFmtId="0" fontId="16" fillId="0" borderId="0" xfId="0" applyFont="1" applyAlignment="1">
      <alignment horizontal="center"/>
    </xf>
    <xf numFmtId="178" fontId="16" fillId="0" borderId="1" xfId="0" applyNumberFormat="1" applyFont="1" applyBorder="1"/>
    <xf numFmtId="178" fontId="16" fillId="0" borderId="0" xfId="0" applyNumberFormat="1" applyFont="1"/>
    <xf numFmtId="4" fontId="16" fillId="0" borderId="0" xfId="0" applyNumberFormat="1"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lineChart>
        <c:grouping val="standard"/>
        <c:varyColors val="0"/>
        <c:ser>
          <c:idx val="0"/>
          <c:order val="0"/>
          <c:tx>
            <c:strRef>
              <c:f>'Q3'!$D$8</c:f>
              <c:strCache>
                <c:ptCount val="1"/>
                <c:pt idx="0">
                  <c:v>Debt Equity Ratio</c:v>
                </c:pt>
              </c:strCache>
            </c:strRef>
          </c:tx>
          <c:spPr>
            <a:ln w="28575" cap="rnd">
              <a:solidFill>
                <a:schemeClr val="accent1"/>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'Q3'!$E$2:$H$2</c:f>
              <c:strCache>
                <c:ptCount val="4"/>
                <c:pt idx="0">
                  <c:v>Sep. 02, 2018</c:v>
                </c:pt>
                <c:pt idx="1">
                  <c:v>Sep. 01, 2019</c:v>
                </c:pt>
                <c:pt idx="2">
                  <c:v>Aug. 30, 2020</c:v>
                </c:pt>
                <c:pt idx="3">
                  <c:v>Aug. 29, 2021</c:v>
                </c:pt>
              </c:strCache>
            </c:strRef>
          </c:cat>
          <c:val>
            <c:numRef>
              <c:f>'Q3'!$E$8:$H$8</c:f>
              <c:numCache>
                <c:formatCode>_ * #,##0.00_ ;_ * \-#,##0.00_ ;_ * "-"??_ ;_ @_ </c:formatCode>
                <c:ptCount val="4"/>
                <c:pt idx="0">
                  <c:v>2.11608028695719</c:v>
                </c:pt>
                <c:pt idx="1">
                  <c:v>1.91324435318275</c:v>
                </c:pt>
                <c:pt idx="2">
                  <c:v>1.97011494252874</c:v>
                </c:pt>
                <c:pt idx="3">
                  <c:v>2.2784600066379</c:v>
                </c:pt>
              </c:numCache>
            </c:numRef>
          </c:val>
          <c:smooth val="0"/>
        </c:ser>
        <c:dLbls>
          <c:showLegendKey val="0"/>
          <c:showVal val="1"/>
          <c:showCatName val="0"/>
          <c:showSerName val="0"/>
          <c:showPercent val="0"/>
          <c:showBubbleSize val="0"/>
        </c:dLbls>
        <c:marker val="0"/>
        <c:smooth val="0"/>
        <c:axId val="217205402"/>
        <c:axId val="352442881"/>
      </c:lineChart>
      <c:catAx>
        <c:axId val="21720540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52442881"/>
        <c:crosses val="autoZero"/>
        <c:auto val="1"/>
        <c:lblAlgn val="ctr"/>
        <c:lblOffset val="100"/>
        <c:noMultiLvlLbl val="0"/>
      </c:catAx>
      <c:valAx>
        <c:axId val="352442881"/>
        <c:scaling>
          <c:orientation val="minMax"/>
        </c:scaling>
        <c:delete val="0"/>
        <c:axPos val="l"/>
        <c:majorGridlines>
          <c:spPr>
            <a:ln w="9525" cap="flat" cmpd="sng" algn="ctr">
              <a:solidFill>
                <a:schemeClr val="lt1">
                  <a:lumMod val="902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720540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Revenue Growth Analysis</a:t>
            </a:r>
          </a:p>
        </c:rich>
      </c:tx>
      <c:layout/>
      <c:overlay val="0"/>
      <c:spPr>
        <a:noFill/>
        <a:ln>
          <a:noFill/>
        </a:ln>
        <a:effectLst/>
      </c:spPr>
    </c:title>
    <c:autoTitleDeleted val="0"/>
    <c:plotArea>
      <c:layout>
        <c:manualLayout>
          <c:layoutTarget val="inner"/>
          <c:xMode val="edge"/>
          <c:yMode val="edge"/>
          <c:x val="0.0935826916024936"/>
          <c:y val="0.219827586206897"/>
          <c:w val="0.798239823982398"/>
          <c:h val="0.510459770114943"/>
        </c:manualLayout>
      </c:layout>
      <c:lineChart>
        <c:grouping val="standard"/>
        <c:varyColors val="0"/>
        <c:ser>
          <c:idx val="0"/>
          <c:order val="0"/>
          <c:tx>
            <c:strRef>
              <c:f>'Q4'!$D$8</c:f>
              <c:strCache>
                <c:ptCount val="1"/>
                <c:pt idx="0">
                  <c:v>MSR %</c:v>
                </c:pt>
              </c:strCache>
            </c:strRef>
          </c:tx>
          <c:spPr>
            <a:ln w="28575" cap="rnd">
              <a:solidFill>
                <a:schemeClr val="accent1"/>
              </a:solidFill>
              <a:round/>
            </a:ln>
            <a:effectLst/>
          </c:spPr>
          <c:marker>
            <c:symbol val="none"/>
          </c:marker>
          <c:dLbls>
            <c:delete val="1"/>
          </c:dLbls>
          <c:cat>
            <c:strRef>
              <c:f>'Q4'!$E$2:$G$2</c:f>
              <c:strCache>
                <c:ptCount val="3"/>
                <c:pt idx="0">
                  <c:v>Sep. 01, 2019</c:v>
                </c:pt>
                <c:pt idx="1">
                  <c:v>Aug. 30, 2020</c:v>
                </c:pt>
                <c:pt idx="2">
                  <c:v>Aug. 29, 2021</c:v>
                </c:pt>
              </c:strCache>
            </c:strRef>
          </c:cat>
          <c:val>
            <c:numRef>
              <c:f>'Q4'!$E$8:$G$8</c:f>
              <c:numCache>
                <c:formatCode>#,##0.00</c:formatCode>
                <c:ptCount val="3"/>
                <c:pt idx="0">
                  <c:v>97.8048892294192</c:v>
                </c:pt>
                <c:pt idx="1">
                  <c:v>97.8766018433567</c:v>
                </c:pt>
                <c:pt idx="2">
                  <c:v>98.0212219732658</c:v>
                </c:pt>
              </c:numCache>
            </c:numRef>
          </c:val>
          <c:smooth val="0"/>
        </c:ser>
        <c:ser>
          <c:idx val="1"/>
          <c:order val="1"/>
          <c:tx>
            <c:strRef>
              <c:f>'Q4'!$D$9</c:f>
              <c:strCache>
                <c:ptCount val="1"/>
                <c:pt idx="0">
                  <c:v>MFR %</c:v>
                </c:pt>
              </c:strCache>
            </c:strRef>
          </c:tx>
          <c:spPr>
            <a:ln w="28575" cap="rnd">
              <a:solidFill>
                <a:schemeClr val="accent2"/>
              </a:solidFill>
              <a:round/>
            </a:ln>
            <a:effectLst/>
          </c:spPr>
          <c:marker>
            <c:symbol val="none"/>
          </c:marker>
          <c:dLbls>
            <c:delete val="1"/>
          </c:dLbls>
          <c:cat>
            <c:strRef>
              <c:f>'Q4'!$E$2:$G$2</c:f>
              <c:strCache>
                <c:ptCount val="3"/>
                <c:pt idx="0">
                  <c:v>Sep. 01, 2019</c:v>
                </c:pt>
                <c:pt idx="1">
                  <c:v>Aug. 30, 2020</c:v>
                </c:pt>
                <c:pt idx="2">
                  <c:v>Aug. 29, 2021</c:v>
                </c:pt>
              </c:strCache>
            </c:strRef>
          </c:cat>
          <c:val>
            <c:numRef>
              <c:f>'Q4'!$E$9:$G$9</c:f>
              <c:numCache>
                <c:formatCode>#,##0.00</c:formatCode>
                <c:ptCount val="3"/>
                <c:pt idx="0">
                  <c:v>2.1951107705808</c:v>
                </c:pt>
                <c:pt idx="1">
                  <c:v>2.12339815664334</c:v>
                </c:pt>
                <c:pt idx="2">
                  <c:v>1.97877802673417</c:v>
                </c:pt>
              </c:numCache>
            </c:numRef>
          </c:val>
          <c:smooth val="0"/>
        </c:ser>
        <c:dLbls>
          <c:showLegendKey val="0"/>
          <c:showVal val="0"/>
          <c:showCatName val="0"/>
          <c:showSerName val="0"/>
          <c:showPercent val="0"/>
          <c:showBubbleSize val="0"/>
        </c:dLbls>
        <c:marker val="0"/>
        <c:smooth val="0"/>
        <c:axId val="435902639"/>
        <c:axId val="501759474"/>
      </c:lineChart>
      <c:catAx>
        <c:axId val="435902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01759474"/>
        <c:crosses val="autoZero"/>
        <c:auto val="1"/>
        <c:lblAlgn val="ctr"/>
        <c:lblOffset val="100"/>
        <c:noMultiLvlLbl val="0"/>
      </c:catAx>
      <c:valAx>
        <c:axId val="501759474"/>
        <c:scaling>
          <c:orientation val="minMax"/>
        </c:scaling>
        <c:delete val="0"/>
        <c:axPos val="l"/>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590263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'Q5'!$D$10</c:f>
              <c:strCache>
                <c:ptCount val="1"/>
                <c:pt idx="0">
                  <c:v>Gross Margin Ratio</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'Q5'!$E$2:$G$2</c:f>
              <c:strCache>
                <c:ptCount val="3"/>
                <c:pt idx="0">
                  <c:v>Sep. 01, 2019</c:v>
                </c:pt>
                <c:pt idx="1">
                  <c:v>Aug. 30, 2020</c:v>
                </c:pt>
                <c:pt idx="2">
                  <c:v>Aug. 29, 2021</c:v>
                </c:pt>
              </c:strCache>
            </c:strRef>
          </c:cat>
          <c:val>
            <c:numRef>
              <c:f>'Q5'!$E$10:$G$10</c:f>
              <c:numCache>
                <c:formatCode>_ * #,##0.00_ ;_ * \-#,##0.00_ ;_ * "-"??_ ;_ @_ </c:formatCode>
                <c:ptCount val="3"/>
                <c:pt idx="0">
                  <c:v>3.10210015520324</c:v>
                </c:pt>
                <c:pt idx="1">
                  <c:v>3.25915531808996</c:v>
                </c:pt>
                <c:pt idx="2">
                  <c:v>3.42368919353439</c:v>
                </c:pt>
              </c:numCache>
            </c:numRef>
          </c:val>
        </c:ser>
        <c:dLbls>
          <c:showLegendKey val="0"/>
          <c:showVal val="1"/>
          <c:showCatName val="0"/>
          <c:showSerName val="0"/>
          <c:showPercent val="0"/>
          <c:showBubbleSize val="0"/>
        </c:dLbls>
        <c:gapWidth val="260"/>
        <c:overlap val="-32"/>
        <c:axId val="414374789"/>
        <c:axId val="50722496"/>
      </c:barChart>
      <c:catAx>
        <c:axId val="414374789"/>
        <c:scaling>
          <c:orientation val="minMax"/>
        </c:scaling>
        <c:delete val="0"/>
        <c:axPos val="b"/>
        <c:title>
          <c:layout/>
          <c:overlay val="0"/>
          <c:spPr>
            <a:noFill/>
            <a:ln>
              <a:noFill/>
            </a:ln>
            <a:effectLst/>
          </c:spPr>
          <c:txPr>
            <a:bodyPr rot="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0722496"/>
        <c:crosses val="autoZero"/>
        <c:auto val="1"/>
        <c:lblAlgn val="ctr"/>
        <c:lblOffset val="100"/>
        <c:noMultiLvlLbl val="0"/>
      </c:catAx>
      <c:valAx>
        <c:axId val="50722496"/>
        <c:scaling>
          <c:orientation val="minMax"/>
        </c:scaling>
        <c:delete val="1"/>
        <c:axPos val="l"/>
        <c:title>
          <c:layout/>
          <c:overlay val="0"/>
          <c:spPr>
            <a:noFill/>
            <a:ln>
              <a:noFill/>
            </a:ln>
            <a:effectLst/>
          </c:spPr>
          <c:txPr>
            <a:bodyPr rot="-540000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numFmt formatCode="_ * #,##0.00_ ;_ * \-#,##0.00_ ;_ * &quot;-&quot;??_ ;_ @_ "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14374789"/>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601980</xdr:colOff>
      <xdr:row>9</xdr:row>
      <xdr:rowOff>99060</xdr:rowOff>
    </xdr:from>
    <xdr:to>
      <xdr:col>8</xdr:col>
      <xdr:colOff>279400</xdr:colOff>
      <xdr:row>19</xdr:row>
      <xdr:rowOff>107315</xdr:rowOff>
    </xdr:to>
    <xdr:graphicFrame>
      <xdr:nvGraphicFramePr>
        <xdr:cNvPr id="2" name="Chart 1"/>
        <xdr:cNvGraphicFramePr/>
      </xdr:nvGraphicFramePr>
      <xdr:xfrm>
        <a:off x="7459980" y="2476500"/>
        <a:ext cx="4828540" cy="25533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10</xdr:row>
      <xdr:rowOff>0</xdr:rowOff>
    </xdr:from>
    <xdr:to>
      <xdr:col>8</xdr:col>
      <xdr:colOff>280035</xdr:colOff>
      <xdr:row>18</xdr:row>
      <xdr:rowOff>396875</xdr:rowOff>
    </xdr:to>
    <xdr:graphicFrame>
      <xdr:nvGraphicFramePr>
        <xdr:cNvPr id="2" name="Chart 1"/>
        <xdr:cNvGraphicFramePr/>
      </xdr:nvGraphicFramePr>
      <xdr:xfrm>
        <a:off x="7536180" y="2275840"/>
        <a:ext cx="5194935" cy="2179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37465</xdr:colOff>
      <xdr:row>16</xdr:row>
      <xdr:rowOff>0</xdr:rowOff>
    </xdr:from>
    <xdr:to>
      <xdr:col>6</xdr:col>
      <xdr:colOff>1026160</xdr:colOff>
      <xdr:row>24</xdr:row>
      <xdr:rowOff>120650</xdr:rowOff>
    </xdr:to>
    <xdr:graphicFrame>
      <xdr:nvGraphicFramePr>
        <xdr:cNvPr id="2" name="Chart 1"/>
        <xdr:cNvGraphicFramePr/>
      </xdr:nvGraphicFramePr>
      <xdr:xfrm>
        <a:off x="7680325" y="4251960"/>
        <a:ext cx="4704715" cy="22999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C11" sqref="C11"/>
    </sheetView>
  </sheetViews>
  <sheetFormatPr defaultColWidth="14.4537037037037" defaultRowHeight="15" customHeight="1"/>
  <cols>
    <col min="1" max="1" width="8.90740740740741" customWidth="1"/>
    <col min="2" max="2" width="69.4537037037037" customWidth="1"/>
    <col min="3" max="6" width="15.4537037037037" customWidth="1"/>
    <col min="7" max="7" width="8.90740740740741" customWidth="1"/>
  </cols>
  <sheetData>
    <row r="1" ht="14.25" customHeight="1"/>
    <row r="2" ht="14.25" customHeight="1" spans="1:26">
      <c r="A2" s="114"/>
      <c r="B2" s="14" t="s">
        <v>0</v>
      </c>
      <c r="C2" s="114"/>
      <c r="D2" s="114"/>
      <c r="E2" s="114"/>
      <c r="F2" s="114"/>
      <c r="G2" s="114"/>
      <c r="H2" s="114"/>
      <c r="I2" s="114"/>
      <c r="J2" s="114"/>
      <c r="K2" s="114"/>
      <c r="L2" s="114"/>
      <c r="M2" s="114"/>
      <c r="N2" s="114"/>
      <c r="O2" s="114"/>
      <c r="P2" s="114"/>
      <c r="Q2" s="114"/>
      <c r="R2" s="114"/>
      <c r="S2" s="114"/>
      <c r="T2" s="114"/>
      <c r="U2" s="114"/>
      <c r="V2" s="114"/>
      <c r="W2" s="114"/>
      <c r="X2" s="114"/>
      <c r="Y2" s="114"/>
      <c r="Z2" s="114"/>
    </row>
    <row r="3" ht="14.25" customHeight="1" spans="3:5">
      <c r="C3" s="125" t="s">
        <v>1</v>
      </c>
      <c r="D3" s="125" t="s">
        <v>2</v>
      </c>
      <c r="E3" s="125" t="s">
        <v>3</v>
      </c>
    </row>
    <row r="4" ht="14.25" customHeight="1" spans="1:26">
      <c r="A4" s="115"/>
      <c r="B4" s="116" t="s">
        <v>4</v>
      </c>
      <c r="C4" s="117"/>
      <c r="D4" s="117"/>
      <c r="E4" s="117"/>
      <c r="F4" s="115"/>
      <c r="G4" s="115"/>
      <c r="H4" s="115"/>
      <c r="I4" s="115"/>
      <c r="J4" s="115"/>
      <c r="K4" s="115"/>
      <c r="L4" s="115"/>
      <c r="M4" s="115"/>
      <c r="N4" s="115"/>
      <c r="O4" s="115"/>
      <c r="P4" s="115"/>
      <c r="Q4" s="115"/>
      <c r="R4" s="115"/>
      <c r="S4" s="115"/>
      <c r="T4" s="115"/>
      <c r="U4" s="115"/>
      <c r="V4" s="115"/>
      <c r="W4" s="115"/>
      <c r="X4" s="115"/>
      <c r="Y4" s="115"/>
      <c r="Z4" s="115"/>
    </row>
    <row r="5" ht="14.25" customHeight="1" spans="2:5">
      <c r="B5" s="118" t="s">
        <v>5</v>
      </c>
      <c r="C5" s="126">
        <v>152703</v>
      </c>
      <c r="D5" s="126">
        <v>166761</v>
      </c>
      <c r="E5" s="126">
        <v>195929</v>
      </c>
    </row>
    <row r="6" ht="14.25" customHeight="1" spans="1:26">
      <c r="A6" s="115"/>
      <c r="B6" s="116" t="s">
        <v>6</v>
      </c>
      <c r="C6" s="117"/>
      <c r="D6" s="117"/>
      <c r="E6" s="117"/>
      <c r="F6" s="115"/>
      <c r="G6" s="115"/>
      <c r="H6" s="115"/>
      <c r="I6" s="115"/>
      <c r="J6" s="115"/>
      <c r="K6" s="115"/>
      <c r="L6" s="115"/>
      <c r="M6" s="115"/>
      <c r="N6" s="115"/>
      <c r="O6" s="115"/>
      <c r="P6" s="115"/>
      <c r="Q6" s="115"/>
      <c r="R6" s="115"/>
      <c r="S6" s="115"/>
      <c r="T6" s="115"/>
      <c r="U6" s="115"/>
      <c r="V6" s="115"/>
      <c r="W6" s="115"/>
      <c r="X6" s="115"/>
      <c r="Y6" s="115"/>
      <c r="Z6" s="115"/>
    </row>
    <row r="7" ht="14.25" customHeight="1" spans="2:5">
      <c r="B7" s="118" t="s">
        <v>7</v>
      </c>
      <c r="C7" s="120">
        <v>132886</v>
      </c>
      <c r="D7" s="120">
        <v>144939</v>
      </c>
      <c r="E7" s="120">
        <v>170684</v>
      </c>
    </row>
    <row r="8" ht="14.25" customHeight="1" spans="2:7">
      <c r="B8" s="118" t="s">
        <v>8</v>
      </c>
      <c r="C8" s="120">
        <v>13502</v>
      </c>
      <c r="D8" s="120">
        <v>14687</v>
      </c>
      <c r="E8" s="120">
        <v>16680</v>
      </c>
      <c r="G8" s="127"/>
    </row>
    <row r="9" ht="14.25" customHeight="1" spans="2:5">
      <c r="B9" s="118" t="s">
        <v>9</v>
      </c>
      <c r="C9" s="120">
        <v>1492</v>
      </c>
      <c r="D9" s="120">
        <v>1645</v>
      </c>
      <c r="E9" s="120">
        <v>1781</v>
      </c>
    </row>
    <row r="10" ht="14.25" customHeight="1" spans="2:5">
      <c r="B10" s="118" t="s">
        <v>10</v>
      </c>
      <c r="C10" s="120">
        <v>86</v>
      </c>
      <c r="D10" s="120">
        <v>55</v>
      </c>
      <c r="E10" s="120">
        <v>76</v>
      </c>
    </row>
    <row r="11" ht="14.25" customHeight="1" spans="2:5">
      <c r="B11" s="118" t="s">
        <v>11</v>
      </c>
      <c r="C11" s="120">
        <v>4737</v>
      </c>
      <c r="D11" s="120">
        <v>5435</v>
      </c>
      <c r="E11" s="120">
        <v>6708</v>
      </c>
    </row>
    <row r="12" ht="14.25" customHeight="1" spans="1:26">
      <c r="A12" s="115"/>
      <c r="B12" s="116" t="s">
        <v>12</v>
      </c>
      <c r="C12" s="121"/>
      <c r="D12" s="121"/>
      <c r="E12" s="121"/>
      <c r="F12" s="115"/>
      <c r="G12" s="115"/>
      <c r="H12" s="115"/>
      <c r="I12" s="115"/>
      <c r="J12" s="115"/>
      <c r="K12" s="115"/>
      <c r="L12" s="115"/>
      <c r="M12" s="115"/>
      <c r="N12" s="115"/>
      <c r="O12" s="115"/>
      <c r="P12" s="115"/>
      <c r="Q12" s="115"/>
      <c r="R12" s="115"/>
      <c r="S12" s="115"/>
      <c r="T12" s="115"/>
      <c r="U12" s="115"/>
      <c r="V12" s="115"/>
      <c r="W12" s="115"/>
      <c r="X12" s="115"/>
      <c r="Y12" s="115"/>
      <c r="Z12" s="115"/>
    </row>
    <row r="13" ht="14.25" customHeight="1" spans="2:5">
      <c r="B13" s="118" t="s">
        <v>13</v>
      </c>
      <c r="C13" s="120">
        <v>-150</v>
      </c>
      <c r="D13" s="120">
        <v>-160</v>
      </c>
      <c r="E13" s="120">
        <v>-171</v>
      </c>
    </row>
    <row r="14" ht="14.25" customHeight="1" spans="2:5">
      <c r="B14" s="118" t="s">
        <v>14</v>
      </c>
      <c r="C14" s="120">
        <v>178</v>
      </c>
      <c r="D14" s="120">
        <v>92</v>
      </c>
      <c r="E14" s="120">
        <v>143</v>
      </c>
    </row>
    <row r="15" ht="14.25" customHeight="1" spans="2:5">
      <c r="B15" s="118" t="s">
        <v>15</v>
      </c>
      <c r="C15" s="120">
        <v>4765</v>
      </c>
      <c r="D15" s="120">
        <v>5367</v>
      </c>
      <c r="E15" s="120">
        <v>6680</v>
      </c>
    </row>
    <row r="16" ht="14.25" customHeight="1" spans="2:5">
      <c r="B16" s="118" t="s">
        <v>16</v>
      </c>
      <c r="C16" s="120">
        <v>1061</v>
      </c>
      <c r="D16" s="120">
        <v>1308</v>
      </c>
      <c r="E16" s="120">
        <v>1601</v>
      </c>
    </row>
    <row r="17" ht="14.25" customHeight="1" spans="2:5">
      <c r="B17" s="118" t="s">
        <v>17</v>
      </c>
      <c r="C17" s="120">
        <v>3704</v>
      </c>
      <c r="D17" s="120">
        <v>4059</v>
      </c>
      <c r="E17" s="120">
        <v>5079</v>
      </c>
    </row>
    <row r="18" ht="14.25" customHeight="1" spans="2:5">
      <c r="B18" s="119"/>
      <c r="C18" s="120"/>
      <c r="D18" s="120"/>
      <c r="E18" s="120"/>
    </row>
    <row r="19" ht="14.25" customHeight="1" spans="2:5">
      <c r="B19" s="118" t="s">
        <v>18</v>
      </c>
      <c r="C19" s="120">
        <v>442923</v>
      </c>
      <c r="D19" s="120">
        <v>443901</v>
      </c>
      <c r="E19" s="120">
        <v>444346</v>
      </c>
    </row>
    <row r="20" ht="14.25" customHeight="1" spans="2:5">
      <c r="B20" s="119"/>
      <c r="C20" s="120"/>
      <c r="D20" s="120"/>
      <c r="E20" s="120"/>
    </row>
    <row r="21" ht="14.25" customHeight="1" spans="2:5">
      <c r="B21" s="118" t="s">
        <v>19</v>
      </c>
      <c r="C21" s="120">
        <v>149351</v>
      </c>
      <c r="D21" s="120">
        <v>163220</v>
      </c>
      <c r="E21" s="120">
        <v>192052</v>
      </c>
    </row>
    <row r="22" ht="14.25" customHeight="1" spans="2:5">
      <c r="B22" s="118" t="s">
        <v>20</v>
      </c>
      <c r="C22" s="120">
        <v>3352</v>
      </c>
      <c r="D22" s="120">
        <v>3541</v>
      </c>
      <c r="E22" s="120">
        <v>3877</v>
      </c>
    </row>
    <row r="23" ht="14.25" customHeight="1" spans="4:6">
      <c r="D23" s="128"/>
      <c r="E23" s="128"/>
      <c r="F23" s="128"/>
    </row>
    <row r="24" ht="14.25" customHeight="1" spans="4:6">
      <c r="D24" s="71"/>
      <c r="E24" s="71"/>
      <c r="F24" s="71"/>
    </row>
    <row r="25" ht="14.25" customHeight="1" spans="4:6">
      <c r="D25" s="71"/>
      <c r="E25" s="71"/>
      <c r="F25" s="71"/>
    </row>
    <row r="26" ht="14.25" customHeight="1" spans="4:6">
      <c r="D26" s="71"/>
      <c r="E26" s="71"/>
      <c r="F26" s="71"/>
    </row>
    <row r="27" ht="14.25" customHeight="1" spans="4:6">
      <c r="D27" s="71"/>
      <c r="E27" s="71"/>
      <c r="F27" s="71"/>
    </row>
    <row r="28" ht="14.25" customHeight="1" spans="4:6">
      <c r="D28" s="71"/>
      <c r="E28" s="71"/>
      <c r="F28" s="71"/>
    </row>
    <row r="29" ht="14.25" customHeight="1" spans="4:6">
      <c r="D29" s="71"/>
      <c r="E29" s="71"/>
      <c r="F29" s="71"/>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2"/>
  <sheetViews>
    <sheetView zoomScale="115" zoomScaleNormal="115" workbookViewId="0">
      <selection activeCell="B42" sqref="B42"/>
    </sheetView>
  </sheetViews>
  <sheetFormatPr defaultColWidth="9" defaultRowHeight="14.4" outlineLevelCol="1"/>
  <cols>
    <col min="2" max="2" width="92.7222222222222" customWidth="1"/>
  </cols>
  <sheetData>
    <row r="1" ht="21" spans="1:2">
      <c r="A1" s="1" t="s">
        <v>226</v>
      </c>
      <c r="B1" s="2" t="s">
        <v>185</v>
      </c>
    </row>
    <row r="3" ht="31.2" spans="2:2">
      <c r="B3" s="58" t="s">
        <v>227</v>
      </c>
    </row>
    <row r="4" spans="2:2">
      <c r="B4" s="4"/>
    </row>
    <row r="5" ht="18" spans="2:2">
      <c r="B5" s="5" t="s">
        <v>228</v>
      </c>
    </row>
    <row r="6" spans="2:2">
      <c r="B6" s="6"/>
    </row>
    <row r="7" ht="78" spans="2:2">
      <c r="B7" s="59" t="s">
        <v>229</v>
      </c>
    </row>
    <row r="8" ht="46.8" spans="2:2">
      <c r="B8" s="59" t="s">
        <v>230</v>
      </c>
    </row>
    <row r="9" spans="2:2">
      <c r="B9" s="4"/>
    </row>
    <row r="10" ht="18" spans="2:2">
      <c r="B10" s="5" t="s">
        <v>231</v>
      </c>
    </row>
    <row r="11" spans="2:2">
      <c r="B11" s="6"/>
    </row>
    <row r="12" ht="62.4" spans="2:2">
      <c r="B12" s="59" t="s">
        <v>232</v>
      </c>
    </row>
    <row r="13" ht="46.8" spans="2:2">
      <c r="B13" s="59" t="s">
        <v>233</v>
      </c>
    </row>
    <row r="14" spans="2:2">
      <c r="B14" s="4"/>
    </row>
    <row r="15" ht="18" spans="2:2">
      <c r="B15" s="5" t="s">
        <v>234</v>
      </c>
    </row>
    <row r="16" spans="2:2">
      <c r="B16" s="6"/>
    </row>
    <row r="17" ht="62.4" spans="2:2">
      <c r="B17" s="59" t="s">
        <v>235</v>
      </c>
    </row>
    <row r="18" ht="46.8" spans="2:2">
      <c r="B18" s="59" t="s">
        <v>236</v>
      </c>
    </row>
    <row r="19" spans="2:2">
      <c r="B19" s="4"/>
    </row>
    <row r="20" ht="18" spans="2:2">
      <c r="B20" s="5" t="s">
        <v>237</v>
      </c>
    </row>
    <row r="21" spans="2:2">
      <c r="B21" s="6"/>
    </row>
    <row r="22" ht="46.8" spans="2:2">
      <c r="B22" s="59" t="s">
        <v>238</v>
      </c>
    </row>
    <row r="23" ht="46.8" spans="2:2">
      <c r="B23" s="59" t="s">
        <v>239</v>
      </c>
    </row>
    <row r="24" spans="2:2">
      <c r="B24" s="4"/>
    </row>
    <row r="25" ht="18" spans="2:2">
      <c r="B25" s="5" t="s">
        <v>240</v>
      </c>
    </row>
    <row r="26" spans="2:2">
      <c r="B26" s="6"/>
    </row>
    <row r="27" ht="62.4" spans="2:2">
      <c r="B27" s="59" t="s">
        <v>241</v>
      </c>
    </row>
    <row r="28" ht="46.8" spans="2:2">
      <c r="B28" s="59" t="s">
        <v>242</v>
      </c>
    </row>
    <row r="29" spans="2:2">
      <c r="B29" s="4"/>
    </row>
    <row r="30" ht="18" spans="2:2">
      <c r="B30" s="5" t="s">
        <v>243</v>
      </c>
    </row>
    <row r="31" spans="2:2">
      <c r="B31" s="6"/>
    </row>
    <row r="32" ht="62.4" spans="2:2">
      <c r="B32" s="59" t="s">
        <v>244</v>
      </c>
    </row>
    <row r="33" ht="46.8" spans="2:2">
      <c r="B33" s="59" t="s">
        <v>245</v>
      </c>
    </row>
    <row r="34" spans="2:2">
      <c r="B34" s="4"/>
    </row>
    <row r="35" ht="18" spans="2:2">
      <c r="B35" s="5" t="s">
        <v>246</v>
      </c>
    </row>
    <row r="36" spans="2:2">
      <c r="B36" s="6"/>
    </row>
    <row r="37" ht="46.8" spans="2:2">
      <c r="B37" s="59" t="s">
        <v>247</v>
      </c>
    </row>
    <row r="38" ht="46.8" spans="2:2">
      <c r="B38" s="59" t="s">
        <v>248</v>
      </c>
    </row>
    <row r="39" spans="2:2">
      <c r="B39" s="4"/>
    </row>
    <row r="40" ht="18" spans="2:2">
      <c r="B40" s="5" t="s">
        <v>224</v>
      </c>
    </row>
    <row r="41" spans="2:2">
      <c r="B41" s="4"/>
    </row>
    <row r="42" ht="78" spans="2:2">
      <c r="B42" s="60" t="s">
        <v>249</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
  <sheetViews>
    <sheetView topLeftCell="A5" workbookViewId="0">
      <selection activeCell="D12" sqref="D12"/>
    </sheetView>
  </sheetViews>
  <sheetFormatPr defaultColWidth="8.88888888888889" defaultRowHeight="14.4"/>
  <cols>
    <col min="2" max="2" width="91.1111111111111" style="8" customWidth="1"/>
    <col min="4" max="4" width="14.8888888888889" customWidth="1"/>
    <col min="5" max="6" width="12.7777777777778" customWidth="1"/>
    <col min="7" max="8" width="12.8888888888889" customWidth="1"/>
  </cols>
  <sheetData>
    <row r="1" ht="46.8" spans="1:9">
      <c r="A1" s="9" t="s">
        <v>250</v>
      </c>
      <c r="B1" s="47" t="s">
        <v>186</v>
      </c>
      <c r="C1" s="11"/>
      <c r="D1" s="11"/>
      <c r="E1" s="11"/>
      <c r="F1" s="11"/>
      <c r="G1" s="11"/>
      <c r="H1" s="11"/>
      <c r="I1" s="11"/>
    </row>
    <row r="2" ht="15.6" spans="1:9">
      <c r="A2" s="9"/>
      <c r="B2" s="47"/>
      <c r="C2" s="11"/>
      <c r="D2" s="48" t="s">
        <v>251</v>
      </c>
      <c r="E2" s="49" t="s">
        <v>22</v>
      </c>
      <c r="F2" s="49" t="s">
        <v>1</v>
      </c>
      <c r="G2" s="49" t="s">
        <v>2</v>
      </c>
      <c r="H2" s="49" t="s">
        <v>3</v>
      </c>
      <c r="I2" s="11"/>
    </row>
    <row r="3" ht="15.6" spans="1:9">
      <c r="A3" s="15"/>
      <c r="B3" s="8" t="s">
        <v>252</v>
      </c>
      <c r="D3" s="50"/>
      <c r="E3" s="51"/>
      <c r="F3" s="51"/>
      <c r="G3" s="51"/>
      <c r="H3" s="51"/>
      <c r="I3" s="11"/>
    </row>
    <row r="4" ht="15.6" spans="1:8">
      <c r="A4" s="11"/>
      <c r="B4" s="52"/>
      <c r="D4" s="53" t="s">
        <v>253</v>
      </c>
      <c r="E4" s="54">
        <f>'Balance Sheet'!C27</f>
        <v>27727</v>
      </c>
      <c r="F4" s="54">
        <f>'Balance Sheet'!D27</f>
        <v>29816</v>
      </c>
      <c r="G4" s="54">
        <f>'Balance Sheet'!E27</f>
        <v>36851</v>
      </c>
      <c r="H4" s="54">
        <f>'Balance Sheet'!F27</f>
        <v>41190</v>
      </c>
    </row>
    <row r="5" ht="15.6" spans="1:8">
      <c r="A5" s="11"/>
      <c r="B5" s="55" t="s">
        <v>254</v>
      </c>
      <c r="D5" s="53"/>
      <c r="E5" s="43"/>
      <c r="F5" s="43"/>
      <c r="G5" s="43"/>
      <c r="H5" s="43"/>
    </row>
    <row r="6" ht="15.6" spans="1:8">
      <c r="A6" s="11"/>
      <c r="B6" s="55" t="s">
        <v>255</v>
      </c>
      <c r="D6" s="53" t="s">
        <v>256</v>
      </c>
      <c r="E6" s="54">
        <f>'Balance Sheet'!C36</f>
        <v>13103</v>
      </c>
      <c r="F6" s="54">
        <f>'Balance Sheet'!D36</f>
        <v>15584</v>
      </c>
      <c r="G6" s="54">
        <f>'Balance Sheet'!E36</f>
        <v>18705</v>
      </c>
      <c r="H6" s="54">
        <f>'Balance Sheet'!F36</f>
        <v>18078</v>
      </c>
    </row>
    <row r="7" ht="15.6" spans="1:8">
      <c r="A7" s="11"/>
      <c r="B7" s="55" t="s">
        <v>257</v>
      </c>
      <c r="D7" s="53"/>
      <c r="E7" s="43"/>
      <c r="F7" s="43"/>
      <c r="G7" s="43"/>
      <c r="H7" s="43"/>
    </row>
    <row r="8" ht="31.2" spans="1:8">
      <c r="A8" s="11"/>
      <c r="B8" s="55" t="s">
        <v>258</v>
      </c>
      <c r="D8" s="53" t="s">
        <v>251</v>
      </c>
      <c r="E8" s="56">
        <f t="shared" ref="E8:H8" si="0">E4/E6</f>
        <v>2.11608028695719</v>
      </c>
      <c r="F8" s="56">
        <f t="shared" si="0"/>
        <v>1.91324435318275</v>
      </c>
      <c r="G8" s="56">
        <f t="shared" si="0"/>
        <v>1.97011494252874</v>
      </c>
      <c r="H8" s="56">
        <f t="shared" si="0"/>
        <v>2.2784600066379</v>
      </c>
    </row>
    <row r="9" ht="15.6" spans="1:8">
      <c r="A9" s="11"/>
      <c r="B9" s="8"/>
      <c r="G9" s="11"/>
      <c r="H9" s="11"/>
    </row>
    <row r="10" ht="18" spans="1:8">
      <c r="A10" s="11"/>
      <c r="B10" s="57" t="s">
        <v>259</v>
      </c>
      <c r="C10" s="11"/>
      <c r="D10" s="11"/>
      <c r="E10" s="11"/>
      <c r="F10" s="11"/>
      <c r="G10" s="11"/>
      <c r="H10" s="11"/>
    </row>
    <row r="11" ht="15.6" spans="1:8">
      <c r="A11" s="11"/>
      <c r="B11" s="52"/>
      <c r="C11" s="11"/>
      <c r="D11" s="11"/>
      <c r="E11" s="11"/>
      <c r="F11" s="11"/>
      <c r="G11" s="11"/>
      <c r="H11" s="11"/>
    </row>
    <row r="12" ht="28.8" spans="1:8">
      <c r="A12" s="11"/>
      <c r="B12" s="55" t="s">
        <v>260</v>
      </c>
      <c r="C12" s="11"/>
      <c r="D12" s="11"/>
      <c r="E12" s="11"/>
      <c r="F12" s="11"/>
      <c r="G12" s="11"/>
      <c r="H12" s="11"/>
    </row>
    <row r="13" ht="15.6" spans="1:8">
      <c r="A13" s="11"/>
      <c r="B13" s="55" t="s">
        <v>261</v>
      </c>
      <c r="C13" s="11"/>
      <c r="D13" s="11"/>
      <c r="E13" s="11"/>
      <c r="F13" s="11"/>
      <c r="G13" s="11"/>
      <c r="H13" s="11"/>
    </row>
    <row r="14" ht="28.8" spans="1:8">
      <c r="A14" s="11"/>
      <c r="B14" s="55" t="s">
        <v>262</v>
      </c>
      <c r="C14" s="11"/>
      <c r="D14" s="11"/>
      <c r="E14" s="11"/>
      <c r="F14" s="11"/>
      <c r="G14" s="11"/>
      <c r="H14" s="11"/>
    </row>
    <row r="15" ht="15.6" spans="1:8">
      <c r="A15" s="11"/>
      <c r="B15" s="8"/>
      <c r="C15" s="11"/>
      <c r="D15" s="11"/>
      <c r="E15" s="11"/>
      <c r="F15" s="11"/>
      <c r="G15" s="11"/>
      <c r="H15" s="11"/>
    </row>
    <row r="16" ht="18" spans="1:8">
      <c r="A16" s="11"/>
      <c r="B16" s="57" t="s">
        <v>224</v>
      </c>
      <c r="C16" s="11"/>
      <c r="D16" s="11"/>
      <c r="E16" s="11"/>
      <c r="F16" s="11"/>
      <c r="G16" s="11"/>
      <c r="H16" s="11"/>
    </row>
    <row r="17" ht="15.6" spans="1:8">
      <c r="A17" s="11"/>
      <c r="B17" s="8"/>
      <c r="C17" s="11"/>
      <c r="D17" s="11"/>
      <c r="E17" s="11"/>
      <c r="F17" s="11"/>
      <c r="G17" s="11"/>
      <c r="H17" s="11"/>
    </row>
    <row r="18" ht="28.8" spans="1:8">
      <c r="A18" s="11"/>
      <c r="B18" s="8" t="s">
        <v>263</v>
      </c>
      <c r="C18" s="11"/>
      <c r="D18" s="11"/>
      <c r="E18" s="11"/>
      <c r="F18" s="11"/>
      <c r="G18" s="11"/>
      <c r="H18" s="11"/>
    </row>
    <row r="19" ht="15.6" spans="1:8">
      <c r="A19" s="11"/>
      <c r="C19" s="11"/>
      <c r="D19" s="11"/>
      <c r="E19" s="11"/>
      <c r="F19" s="11"/>
      <c r="G19" s="11"/>
      <c r="H19" s="11"/>
    </row>
    <row r="20" ht="28.8" spans="1:8">
      <c r="A20" s="11"/>
      <c r="C20" s="11"/>
      <c r="D20" s="11"/>
      <c r="E20" s="11"/>
      <c r="F20" s="11"/>
      <c r="G20" s="11"/>
      <c r="H20" s="11"/>
    </row>
    <row r="21" ht="15.6" spans="1:8">
      <c r="A21" s="11"/>
      <c r="C21" s="11"/>
      <c r="D21" s="11"/>
      <c r="E21" s="11"/>
      <c r="F21" s="11"/>
      <c r="G21" s="11"/>
      <c r="H21" s="11"/>
    </row>
    <row r="22" ht="28.8" spans="1:9">
      <c r="A22" s="11"/>
      <c r="C22" s="11"/>
      <c r="D22" s="11"/>
      <c r="E22" s="11"/>
      <c r="F22" s="11"/>
      <c r="G22" s="11"/>
      <c r="H22" s="11"/>
      <c r="I22" s="11"/>
    </row>
    <row r="23" ht="15.6" spans="1:9">
      <c r="A23" s="11"/>
      <c r="C23" s="11"/>
      <c r="D23" s="11"/>
      <c r="E23" s="11"/>
      <c r="F23" s="11"/>
      <c r="G23" s="11"/>
      <c r="H23" s="11"/>
      <c r="I23" s="11"/>
    </row>
    <row r="24" ht="18" spans="1:9">
      <c r="A24" s="11"/>
      <c r="C24" s="11"/>
      <c r="D24" s="11"/>
      <c r="E24" s="11"/>
      <c r="F24" s="11"/>
      <c r="G24" s="11"/>
      <c r="H24" s="11"/>
      <c r="I24" s="11"/>
    </row>
    <row r="25" ht="15.6" spans="1:9">
      <c r="A25" s="11"/>
      <c r="C25" s="11"/>
      <c r="D25" s="11"/>
      <c r="E25" s="11"/>
      <c r="F25" s="11"/>
      <c r="G25" s="11"/>
      <c r="H25" s="11"/>
      <c r="I25" s="11"/>
    </row>
    <row r="26" ht="28.8" spans="1:9">
      <c r="A26" s="11"/>
      <c r="C26" s="11"/>
      <c r="D26" s="11"/>
      <c r="E26" s="11"/>
      <c r="F26" s="11"/>
      <c r="G26" s="11"/>
      <c r="H26" s="11"/>
      <c r="I26" s="11"/>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topLeftCell="A5" workbookViewId="0">
      <selection activeCell="B22" sqref="B22"/>
    </sheetView>
  </sheetViews>
  <sheetFormatPr defaultColWidth="8.88888888888889" defaultRowHeight="14.4" outlineLevelCol="6"/>
  <cols>
    <col min="2" max="2" width="92.1111111111111" style="8" customWidth="1"/>
    <col min="4" max="4" width="20" customWidth="1"/>
    <col min="5" max="5" width="14.7777777777778" customWidth="1"/>
    <col min="6" max="6" width="15.1111111111111" customWidth="1"/>
    <col min="7" max="7" width="12.8888888888889" customWidth="1"/>
  </cols>
  <sheetData>
    <row r="1" ht="36" spans="1:6">
      <c r="A1" s="9" t="s">
        <v>264</v>
      </c>
      <c r="B1" s="30" t="s">
        <v>187</v>
      </c>
      <c r="C1" s="11"/>
      <c r="D1" s="11"/>
      <c r="E1" s="11"/>
      <c r="F1" s="11"/>
    </row>
    <row r="2" ht="16" customHeight="1" spans="1:7">
      <c r="A2" s="11"/>
      <c r="B2" s="31"/>
      <c r="C2" s="11"/>
      <c r="D2" s="32" t="s">
        <v>141</v>
      </c>
      <c r="E2" s="14" t="s">
        <v>1</v>
      </c>
      <c r="F2" s="14" t="s">
        <v>2</v>
      </c>
      <c r="G2" s="14" t="s">
        <v>3</v>
      </c>
    </row>
    <row r="3" ht="16" customHeight="1" spans="1:7">
      <c r="A3" s="15">
        <v>4</v>
      </c>
      <c r="B3" s="33" t="s">
        <v>265</v>
      </c>
      <c r="D3" s="34" t="s">
        <v>19</v>
      </c>
      <c r="E3" s="35">
        <f>'Income Statement'!C21</f>
        <v>149351</v>
      </c>
      <c r="F3" s="35">
        <f>'Income Statement'!D21</f>
        <v>163220</v>
      </c>
      <c r="G3" s="35">
        <f>'Income Statement'!E21</f>
        <v>192052</v>
      </c>
    </row>
    <row r="4" ht="16" customHeight="1" spans="1:7">
      <c r="A4" s="11"/>
      <c r="B4" s="19"/>
      <c r="D4" s="34" t="s">
        <v>20</v>
      </c>
      <c r="E4" s="35">
        <f>'Income Statement'!C22</f>
        <v>3352</v>
      </c>
      <c r="F4" s="35">
        <f>'Income Statement'!D22</f>
        <v>3541</v>
      </c>
      <c r="G4" s="35">
        <f>'Income Statement'!E22</f>
        <v>3877</v>
      </c>
    </row>
    <row r="5" ht="16" customHeight="1" spans="1:7">
      <c r="A5" s="11"/>
      <c r="B5" s="21" t="s">
        <v>266</v>
      </c>
      <c r="D5" s="36" t="s">
        <v>5</v>
      </c>
      <c r="E5" s="37">
        <f>SUM(E3:E4)</f>
        <v>152703</v>
      </c>
      <c r="F5" s="37">
        <f>SUM(F3:F4)</f>
        <v>166761</v>
      </c>
      <c r="G5" s="37">
        <f>SUM(G3:G4)</f>
        <v>195929</v>
      </c>
    </row>
    <row r="6" ht="16" customHeight="1" spans="1:7">
      <c r="A6" s="11"/>
      <c r="B6" s="22"/>
      <c r="D6" s="38" t="s">
        <v>267</v>
      </c>
      <c r="E6" s="39"/>
      <c r="F6" s="40">
        <f>F5-E5</f>
        <v>14058</v>
      </c>
      <c r="G6" s="40">
        <f>G5-F5</f>
        <v>29168</v>
      </c>
    </row>
    <row r="7" ht="16" customHeight="1" spans="1:7">
      <c r="A7" s="11"/>
      <c r="B7" s="41" t="s">
        <v>268</v>
      </c>
      <c r="D7" s="42" t="s">
        <v>269</v>
      </c>
      <c r="E7" s="43"/>
      <c r="F7" s="44">
        <f>F6/E5*100</f>
        <v>9.20610597041316</v>
      </c>
      <c r="G7" s="44">
        <f>G6/F5*100</f>
        <v>17.4909001505148</v>
      </c>
    </row>
    <row r="8" ht="16" customHeight="1" spans="1:7">
      <c r="A8" s="11"/>
      <c r="B8" s="41" t="s">
        <v>270</v>
      </c>
      <c r="D8" s="42" t="s">
        <v>271</v>
      </c>
      <c r="E8" s="45">
        <f>E3/E$5*100</f>
        <v>97.8048892294192</v>
      </c>
      <c r="F8" s="45">
        <f>F3/F$5*100</f>
        <v>97.8766018433567</v>
      </c>
      <c r="G8" s="45">
        <f>G3/G$5*100</f>
        <v>98.0212219732658</v>
      </c>
    </row>
    <row r="9" ht="15.6" spans="1:7">
      <c r="A9" s="11"/>
      <c r="B9" s="41" t="s">
        <v>272</v>
      </c>
      <c r="D9" s="42" t="s">
        <v>273</v>
      </c>
      <c r="E9" s="45">
        <f>E4/E$5*100</f>
        <v>2.1951107705808</v>
      </c>
      <c r="F9" s="45">
        <f>F4/F$5*100</f>
        <v>2.12339815664334</v>
      </c>
      <c r="G9" s="45">
        <f>G4/G$5*100</f>
        <v>1.97877802673417</v>
      </c>
    </row>
    <row r="10" ht="15.6" spans="1:6">
      <c r="A10" s="11"/>
      <c r="B10" s="19"/>
      <c r="F10" s="11"/>
    </row>
    <row r="11" ht="15.6" spans="1:6">
      <c r="A11" s="11"/>
      <c r="B11" s="33" t="s">
        <v>274</v>
      </c>
      <c r="C11" s="11"/>
      <c r="D11" s="46"/>
      <c r="E11" s="46"/>
      <c r="F11" s="11"/>
    </row>
    <row r="12" ht="15.6" spans="1:6">
      <c r="A12" s="11"/>
      <c r="B12" s="22"/>
      <c r="C12" s="11"/>
      <c r="D12" s="46"/>
      <c r="E12" s="46"/>
      <c r="F12" s="11"/>
    </row>
    <row r="13" ht="18" spans="1:6">
      <c r="A13" s="11"/>
      <c r="B13" s="24" t="s">
        <v>275</v>
      </c>
      <c r="C13" s="11"/>
      <c r="D13" s="11"/>
      <c r="E13" s="11"/>
      <c r="F13" s="11"/>
    </row>
    <row r="14" ht="15.6" spans="1:6">
      <c r="A14" s="11"/>
      <c r="B14" s="22"/>
      <c r="C14" s="11"/>
      <c r="D14" s="11"/>
      <c r="E14" s="11"/>
      <c r="F14" s="11"/>
    </row>
    <row r="15" ht="15.6" spans="1:6">
      <c r="A15" s="11"/>
      <c r="B15" s="22"/>
      <c r="C15" s="11"/>
      <c r="D15" s="11"/>
      <c r="E15" s="11"/>
      <c r="F15" s="11"/>
    </row>
    <row r="16" ht="15.6" spans="1:6">
      <c r="A16" s="11"/>
      <c r="B16" s="27" t="s">
        <v>276</v>
      </c>
      <c r="C16" s="11"/>
      <c r="D16" s="11"/>
      <c r="E16" s="11"/>
      <c r="F16" s="11"/>
    </row>
    <row r="17" ht="15.6" spans="1:6">
      <c r="A17" s="11"/>
      <c r="B17" s="27" t="s">
        <v>277</v>
      </c>
      <c r="C17" s="11"/>
      <c r="D17" s="11"/>
      <c r="E17" s="11"/>
      <c r="F17" s="11"/>
    </row>
    <row r="18" ht="28.8" spans="1:6">
      <c r="A18" s="11"/>
      <c r="B18" s="27" t="s">
        <v>278</v>
      </c>
      <c r="C18" s="11"/>
      <c r="D18" s="11"/>
      <c r="E18" s="11"/>
      <c r="F18" s="11"/>
    </row>
    <row r="19" ht="31.2" spans="1:6">
      <c r="A19" s="11"/>
      <c r="B19" s="27" t="s">
        <v>279</v>
      </c>
      <c r="C19" s="11"/>
      <c r="D19" s="11"/>
      <c r="E19" s="11"/>
      <c r="F19" s="11"/>
    </row>
    <row r="20" ht="15.6" spans="1:6">
      <c r="A20" s="11"/>
      <c r="B20" s="22"/>
      <c r="C20" s="11"/>
      <c r="D20" s="11"/>
      <c r="E20" s="11"/>
      <c r="F20" s="11"/>
    </row>
    <row r="21" ht="18" spans="1:6">
      <c r="A21" s="11"/>
      <c r="B21" s="24" t="s">
        <v>280</v>
      </c>
      <c r="C21" s="11"/>
      <c r="D21" s="11"/>
      <c r="E21" s="11"/>
      <c r="F21" s="11"/>
    </row>
    <row r="22" ht="15.6" spans="1:6">
      <c r="A22" s="11"/>
      <c r="B22" s="22"/>
      <c r="C22" s="11"/>
      <c r="D22" s="11"/>
      <c r="E22" s="11"/>
      <c r="F22" s="11"/>
    </row>
    <row r="23" ht="15.6" spans="1:6">
      <c r="A23" s="11"/>
      <c r="B23" s="22"/>
      <c r="C23" s="11"/>
      <c r="D23" s="11"/>
      <c r="E23" s="11"/>
      <c r="F23" s="11"/>
    </row>
    <row r="24" ht="15.6" spans="1:6">
      <c r="A24" s="11"/>
      <c r="B24" s="27" t="s">
        <v>281</v>
      </c>
      <c r="C24" s="11"/>
      <c r="D24" s="11"/>
      <c r="E24" s="11"/>
      <c r="F24" s="11"/>
    </row>
    <row r="25" ht="15.6" spans="1:6">
      <c r="A25" s="11"/>
      <c r="B25" s="27" t="s">
        <v>282</v>
      </c>
      <c r="C25" s="11"/>
      <c r="D25" s="11"/>
      <c r="E25" s="11"/>
      <c r="F25" s="11"/>
    </row>
    <row r="26" ht="15.6" spans="1:6">
      <c r="A26" s="11"/>
      <c r="B26" s="27" t="s">
        <v>283</v>
      </c>
      <c r="C26" s="11"/>
      <c r="D26" s="11"/>
      <c r="E26" s="11"/>
      <c r="F26" s="11"/>
    </row>
    <row r="27" ht="31.2" spans="1:6">
      <c r="A27" s="11"/>
      <c r="B27" s="27" t="s">
        <v>284</v>
      </c>
      <c r="C27" s="11"/>
      <c r="D27" s="11"/>
      <c r="E27" s="11"/>
      <c r="F27" s="11"/>
    </row>
    <row r="28" ht="15.6" spans="1:6">
      <c r="A28" s="11"/>
      <c r="B28" s="19"/>
      <c r="C28" s="11"/>
      <c r="D28" s="11"/>
      <c r="E28" s="11"/>
      <c r="F28" s="11"/>
    </row>
    <row r="29" ht="28.8" spans="1:6">
      <c r="A29" s="11"/>
      <c r="B29" s="16" t="s">
        <v>224</v>
      </c>
      <c r="C29" s="11"/>
      <c r="D29" s="11"/>
      <c r="E29" s="11"/>
      <c r="F29" s="11"/>
    </row>
    <row r="30" ht="15.6" spans="1:6">
      <c r="A30" s="11"/>
      <c r="B30" s="19"/>
      <c r="C30" s="11"/>
      <c r="D30" s="11"/>
      <c r="E30" s="11"/>
      <c r="F30" s="11"/>
    </row>
    <row r="31" ht="46.8" spans="1:6">
      <c r="A31" s="11"/>
      <c r="B31" s="21" t="s">
        <v>285</v>
      </c>
      <c r="C31" s="11"/>
      <c r="D31" s="11"/>
      <c r="E31" s="11"/>
      <c r="F31" s="11"/>
    </row>
    <row r="32" ht="15.6" spans="1:6">
      <c r="A32" s="11"/>
      <c r="C32" s="11"/>
      <c r="D32" s="11"/>
      <c r="E32" s="11"/>
      <c r="F32" s="11"/>
    </row>
    <row r="33" ht="15.6" spans="1:6">
      <c r="A33" s="11"/>
      <c r="C33" s="11"/>
      <c r="D33" s="11"/>
      <c r="E33" s="11"/>
      <c r="F33" s="11"/>
    </row>
    <row r="34" ht="15.6" spans="1:6">
      <c r="A34" s="11"/>
      <c r="C34" s="11"/>
      <c r="D34" s="11"/>
      <c r="E34" s="11"/>
      <c r="F34" s="11"/>
    </row>
    <row r="35" ht="15.6" spans="1:6">
      <c r="A35" s="11"/>
      <c r="C35" s="11"/>
      <c r="D35" s="11"/>
      <c r="E35" s="11"/>
      <c r="F35" s="11"/>
    </row>
    <row r="36" ht="15.6" spans="1:6">
      <c r="A36" s="11"/>
      <c r="C36" s="11"/>
      <c r="D36" s="11"/>
      <c r="E36" s="11"/>
      <c r="F36" s="11"/>
    </row>
    <row r="37" ht="28.8" spans="1:6">
      <c r="A37" s="11"/>
      <c r="C37" s="11"/>
      <c r="D37" s="11"/>
      <c r="E37" s="11"/>
      <c r="F37" s="11"/>
    </row>
    <row r="38" ht="15.6" spans="1:6">
      <c r="A38" s="11"/>
      <c r="C38" s="11"/>
      <c r="D38" s="11"/>
      <c r="E38" s="11"/>
      <c r="F38" s="11"/>
    </row>
    <row r="39" ht="18" spans="1:6">
      <c r="A39" s="11"/>
      <c r="C39" s="11"/>
      <c r="D39" s="11"/>
      <c r="E39" s="11"/>
      <c r="F39" s="11"/>
    </row>
    <row r="40" ht="15.6" spans="1:6">
      <c r="A40" s="11"/>
      <c r="C40" s="11"/>
      <c r="D40" s="11"/>
      <c r="E40" s="11"/>
      <c r="F40" s="11"/>
    </row>
    <row r="41" ht="57.6" spans="1:6">
      <c r="A41" s="11"/>
      <c r="C41" s="11"/>
      <c r="D41" s="11"/>
      <c r="E41" s="11"/>
      <c r="F41" s="11"/>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15" zoomScaleNormal="115" topLeftCell="B22" workbookViewId="0">
      <selection activeCell="D17" sqref="D17"/>
    </sheetView>
  </sheetViews>
  <sheetFormatPr defaultColWidth="8.88888888888889" defaultRowHeight="14.4" outlineLevelCol="6"/>
  <cols>
    <col min="2" max="2" width="93.6666666666667" style="8" customWidth="1"/>
    <col min="4" max="4" width="23.6666666666667" customWidth="1"/>
    <col min="5" max="7" width="15.2592592592593" customWidth="1"/>
  </cols>
  <sheetData>
    <row r="1" ht="54" spans="1:6">
      <c r="A1" s="9" t="s">
        <v>286</v>
      </c>
      <c r="B1" s="10" t="s">
        <v>188</v>
      </c>
      <c r="C1" s="11"/>
      <c r="D1" s="11"/>
      <c r="E1" s="11"/>
      <c r="F1" s="11"/>
    </row>
    <row r="2" ht="15.6" spans="1:7">
      <c r="A2" s="9"/>
      <c r="B2" s="12"/>
      <c r="C2" s="11"/>
      <c r="D2" s="13" t="s">
        <v>287</v>
      </c>
      <c r="E2" s="14" t="s">
        <v>1</v>
      </c>
      <c r="F2" s="14" t="s">
        <v>2</v>
      </c>
      <c r="G2" s="14" t="s">
        <v>3</v>
      </c>
    </row>
    <row r="3" ht="15.6" spans="1:7">
      <c r="A3" s="15">
        <v>5</v>
      </c>
      <c r="B3" s="16" t="s">
        <v>288</v>
      </c>
      <c r="D3" s="17"/>
      <c r="E3" s="18"/>
      <c r="F3" s="18"/>
      <c r="G3" s="18"/>
    </row>
    <row r="4" ht="15.6" spans="1:7">
      <c r="A4" s="11"/>
      <c r="B4" s="19"/>
      <c r="D4" s="20" t="s">
        <v>289</v>
      </c>
      <c r="E4" s="18">
        <f>'Income Statement'!C5</f>
        <v>152703</v>
      </c>
      <c r="F4" s="18">
        <f>'Income Statement'!D5</f>
        <v>166761</v>
      </c>
      <c r="G4" s="18">
        <f>'Income Statement'!E5</f>
        <v>195929</v>
      </c>
    </row>
    <row r="5" ht="31.2" spans="1:7">
      <c r="A5" s="11"/>
      <c r="B5" s="21" t="s">
        <v>290</v>
      </c>
      <c r="D5" s="17"/>
      <c r="E5" s="18"/>
      <c r="F5" s="18"/>
      <c r="G5" s="18"/>
    </row>
    <row r="6" ht="15.6" spans="1:7">
      <c r="A6" s="11"/>
      <c r="B6" s="22"/>
      <c r="D6" s="20" t="s">
        <v>119</v>
      </c>
      <c r="E6" s="23">
        <f>SUM('Income Statement'!C7:C10)</f>
        <v>147966</v>
      </c>
      <c r="F6" s="23">
        <f>SUM('Income Statement'!D7:D10)</f>
        <v>161326</v>
      </c>
      <c r="G6" s="23">
        <f>SUM('Income Statement'!E7:E10)</f>
        <v>189221</v>
      </c>
    </row>
    <row r="7" ht="15.6" spans="1:7">
      <c r="A7" s="11"/>
      <c r="B7" s="24" t="s">
        <v>291</v>
      </c>
      <c r="D7" s="17"/>
      <c r="E7" s="18"/>
      <c r="F7" s="18"/>
      <c r="G7" s="18"/>
    </row>
    <row r="8" ht="15.6" spans="1:7">
      <c r="A8" s="11"/>
      <c r="B8" s="22"/>
      <c r="D8" s="25" t="s">
        <v>287</v>
      </c>
      <c r="E8" s="26">
        <f>E4-E6</f>
        <v>4737</v>
      </c>
      <c r="F8" s="26">
        <f>F4-F6</f>
        <v>5435</v>
      </c>
      <c r="G8" s="26">
        <f>G4-G6</f>
        <v>6708</v>
      </c>
    </row>
    <row r="9" ht="15.6" spans="1:7">
      <c r="A9" s="11"/>
      <c r="B9" s="22"/>
      <c r="D9" s="17"/>
      <c r="E9" s="18"/>
      <c r="F9" s="18"/>
      <c r="G9" s="18"/>
    </row>
    <row r="10" ht="15.6" spans="1:7">
      <c r="A10" s="11"/>
      <c r="B10" s="27" t="s">
        <v>292</v>
      </c>
      <c r="D10" s="25" t="s">
        <v>293</v>
      </c>
      <c r="E10" s="28">
        <f>E8/E4%</f>
        <v>3.10210015520324</v>
      </c>
      <c r="F10" s="28">
        <f>F8/F4%</f>
        <v>3.25915531808996</v>
      </c>
      <c r="G10" s="28">
        <f>G8/G4%</f>
        <v>3.42368919353439</v>
      </c>
    </row>
    <row r="11" ht="15.6" spans="1:7">
      <c r="A11" s="11"/>
      <c r="B11" s="27" t="s">
        <v>294</v>
      </c>
      <c r="D11" s="17"/>
      <c r="E11" s="18"/>
      <c r="F11" s="18"/>
      <c r="G11" s="18"/>
    </row>
    <row r="12" ht="31.2" spans="1:7">
      <c r="A12" s="11"/>
      <c r="B12" s="27" t="s">
        <v>295</v>
      </c>
      <c r="D12" s="20" t="s">
        <v>296</v>
      </c>
      <c r="E12" s="18"/>
      <c r="F12" s="18">
        <f>F4-E4</f>
        <v>14058</v>
      </c>
      <c r="G12" s="18">
        <f>G4-F4</f>
        <v>29168</v>
      </c>
    </row>
    <row r="13" ht="15.6" spans="1:7">
      <c r="A13" s="11"/>
      <c r="B13" s="22"/>
      <c r="D13" s="20" t="s">
        <v>297</v>
      </c>
      <c r="E13" s="18"/>
      <c r="F13" s="23">
        <f>F8-E8</f>
        <v>698</v>
      </c>
      <c r="G13" s="23">
        <f>G8-F8</f>
        <v>1273</v>
      </c>
    </row>
    <row r="14" ht="31.2" spans="1:7">
      <c r="A14" s="11"/>
      <c r="B14" s="24" t="s">
        <v>298</v>
      </c>
      <c r="D14" s="20" t="s">
        <v>299</v>
      </c>
      <c r="E14" s="18"/>
      <c r="F14" s="29">
        <f>F13/F12%</f>
        <v>4.96514440176412</v>
      </c>
      <c r="G14" s="29">
        <f>G13/G12%</f>
        <v>4.36437191442677</v>
      </c>
    </row>
    <row r="15" ht="15.6" spans="1:6">
      <c r="A15" s="11"/>
      <c r="B15" s="22"/>
      <c r="C15" s="11"/>
      <c r="D15" s="11"/>
      <c r="E15" s="11"/>
      <c r="F15" s="11"/>
    </row>
    <row r="16" ht="15.6" spans="1:6">
      <c r="A16" s="11"/>
      <c r="B16" s="22"/>
      <c r="F16" s="11"/>
    </row>
    <row r="17" ht="31.2" spans="1:6">
      <c r="A17" s="11"/>
      <c r="B17" s="27" t="s">
        <v>300</v>
      </c>
      <c r="C17" s="11"/>
      <c r="D17" s="11"/>
      <c r="E17" s="11"/>
      <c r="F17" s="11"/>
    </row>
    <row r="18" ht="31.2" spans="1:6">
      <c r="A18" s="11"/>
      <c r="B18" s="27" t="s">
        <v>301</v>
      </c>
      <c r="C18" s="11"/>
      <c r="D18" s="11"/>
      <c r="E18" s="11"/>
      <c r="F18" s="11"/>
    </row>
    <row r="19" ht="31.2" spans="1:6">
      <c r="A19" s="11"/>
      <c r="B19" s="27" t="s">
        <v>302</v>
      </c>
      <c r="C19" s="11"/>
      <c r="D19" s="11"/>
      <c r="E19" s="11"/>
      <c r="F19" s="11"/>
    </row>
    <row r="20" ht="15.6" spans="1:6">
      <c r="A20" s="11"/>
      <c r="B20" s="22"/>
      <c r="C20" s="11"/>
      <c r="D20" s="11"/>
      <c r="E20" s="11"/>
      <c r="F20" s="11"/>
    </row>
    <row r="21" ht="15.6" spans="1:6">
      <c r="A21" s="11"/>
      <c r="B21" s="24" t="s">
        <v>303</v>
      </c>
      <c r="C21" s="11"/>
      <c r="D21" s="11"/>
      <c r="E21" s="11"/>
      <c r="F21" s="11"/>
    </row>
    <row r="22" ht="15.6" spans="1:6">
      <c r="A22" s="11"/>
      <c r="B22" s="22"/>
      <c r="C22" s="11"/>
      <c r="D22" s="11"/>
      <c r="E22" s="11"/>
      <c r="F22" s="11"/>
    </row>
    <row r="23" ht="15.6" spans="1:6">
      <c r="A23" s="11"/>
      <c r="B23" s="22"/>
      <c r="C23" s="11"/>
      <c r="D23" s="11"/>
      <c r="E23" s="11"/>
      <c r="F23" s="11"/>
    </row>
    <row r="24" ht="15.6" spans="1:6">
      <c r="A24" s="11"/>
      <c r="B24" s="27" t="s">
        <v>304</v>
      </c>
      <c r="C24" s="11"/>
      <c r="D24" s="11"/>
      <c r="E24" s="11"/>
      <c r="F24" s="11"/>
    </row>
    <row r="25" ht="15.6" spans="1:6">
      <c r="A25" s="11"/>
      <c r="B25" s="27" t="s">
        <v>305</v>
      </c>
      <c r="C25" s="11"/>
      <c r="D25" s="11"/>
      <c r="E25" s="11"/>
      <c r="F25" s="11"/>
    </row>
    <row r="26" ht="46.8" spans="1:6">
      <c r="A26" s="11"/>
      <c r="B26" s="27" t="s">
        <v>306</v>
      </c>
      <c r="C26" s="11"/>
      <c r="D26" s="11"/>
      <c r="E26" s="11"/>
      <c r="F26" s="11"/>
    </row>
    <row r="27" ht="15.6" spans="1:6">
      <c r="A27" s="11"/>
      <c r="B27" s="19"/>
      <c r="C27" s="11"/>
      <c r="D27" s="11"/>
      <c r="E27" s="11"/>
      <c r="F27" s="11"/>
    </row>
    <row r="28" ht="15.6" spans="1:6">
      <c r="A28" s="11"/>
      <c r="B28" s="16" t="s">
        <v>307</v>
      </c>
      <c r="C28" s="11"/>
      <c r="D28" s="11"/>
      <c r="E28" s="11"/>
      <c r="F28" s="11"/>
    </row>
    <row r="29" ht="15.6" spans="1:6">
      <c r="A29" s="11"/>
      <c r="B29" s="19"/>
      <c r="C29" s="11"/>
      <c r="D29" s="11"/>
      <c r="E29" s="11"/>
      <c r="F29" s="11"/>
    </row>
    <row r="30" ht="93.6" spans="1:6">
      <c r="A30" s="11"/>
      <c r="B30" s="21" t="s">
        <v>308</v>
      </c>
      <c r="C30" s="11"/>
      <c r="D30" s="11"/>
      <c r="E30" s="11"/>
      <c r="F30" s="11"/>
    </row>
    <row r="31" ht="15.6" spans="1:6">
      <c r="A31" s="11"/>
      <c r="B31" s="19"/>
      <c r="C31" s="11"/>
      <c r="D31" s="11"/>
      <c r="E31" s="11"/>
      <c r="F31" s="11"/>
    </row>
    <row r="32" ht="15.6" spans="1:6">
      <c r="A32" s="11"/>
      <c r="B32" s="19"/>
      <c r="C32" s="11"/>
      <c r="D32" s="11"/>
      <c r="E32" s="11"/>
      <c r="F32" s="11"/>
    </row>
    <row r="33" ht="15.6" spans="1:6">
      <c r="A33" s="11"/>
      <c r="B33" s="19"/>
      <c r="C33" s="11"/>
      <c r="D33" s="11"/>
      <c r="E33" s="11"/>
      <c r="F33" s="11"/>
    </row>
    <row r="34" ht="15.6" spans="1:6">
      <c r="A34" s="11"/>
      <c r="C34" s="11"/>
      <c r="D34" s="11"/>
      <c r="E34" s="11"/>
      <c r="F34" s="11"/>
    </row>
    <row r="35" ht="15.6" spans="1:6">
      <c r="A35" s="11"/>
      <c r="C35" s="11"/>
      <c r="D35" s="11"/>
      <c r="E35" s="11"/>
      <c r="F35" s="11"/>
    </row>
    <row r="36" ht="15.6" spans="1:6">
      <c r="A36" s="11"/>
      <c r="C36" s="11"/>
      <c r="D36" s="11"/>
      <c r="E36" s="11"/>
      <c r="F36" s="11"/>
    </row>
    <row r="37" ht="15.6" spans="1:6">
      <c r="A37" s="11"/>
      <c r="C37" s="11"/>
      <c r="D37" s="11"/>
      <c r="E37" s="11"/>
      <c r="F37" s="11"/>
    </row>
    <row r="38" ht="15.6" spans="1:6">
      <c r="A38" s="11"/>
      <c r="C38" s="11"/>
      <c r="D38" s="11"/>
      <c r="E38" s="11"/>
      <c r="F38" s="11"/>
    </row>
    <row r="39" ht="15.6" spans="1:6">
      <c r="A39" s="11"/>
      <c r="C39" s="11"/>
      <c r="D39" s="11"/>
      <c r="E39" s="11"/>
      <c r="F39" s="11"/>
    </row>
    <row r="40" ht="15.6" spans="1:6">
      <c r="A40" s="11"/>
      <c r="C40" s="11"/>
      <c r="D40" s="11"/>
      <c r="E40" s="11"/>
      <c r="F40" s="11"/>
    </row>
    <row r="41" ht="15.6" spans="1:6">
      <c r="A41" s="11"/>
      <c r="C41" s="11"/>
      <c r="D41" s="11"/>
      <c r="E41" s="11"/>
      <c r="F41" s="11"/>
    </row>
    <row r="42" ht="15.6" spans="1:6">
      <c r="A42" s="11"/>
      <c r="C42" s="11"/>
      <c r="D42" s="11"/>
      <c r="E42" s="11"/>
      <c r="F42" s="11"/>
    </row>
    <row r="43" ht="15.6" spans="1:6">
      <c r="A43" s="11"/>
      <c r="C43" s="11"/>
      <c r="D43" s="11"/>
      <c r="E43" s="11"/>
      <c r="F43" s="11"/>
    </row>
    <row r="44" ht="15.6" spans="1:6">
      <c r="A44" s="11"/>
      <c r="C44" s="11"/>
      <c r="D44" s="11"/>
      <c r="E44" s="11"/>
      <c r="F44" s="11"/>
    </row>
    <row r="45" ht="15.6" spans="1:6">
      <c r="A45" s="11"/>
      <c r="C45" s="11"/>
      <c r="D45" s="11"/>
      <c r="E45" s="11"/>
      <c r="F45" s="11"/>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55"/>
  <sheetViews>
    <sheetView tabSelected="1" zoomScale="145" zoomScaleNormal="145" topLeftCell="A5" workbookViewId="0">
      <selection activeCell="D13" sqref="D13"/>
    </sheetView>
  </sheetViews>
  <sheetFormatPr defaultColWidth="9" defaultRowHeight="14.4" outlineLevelCol="1"/>
  <cols>
    <col min="2" max="2" width="84" customWidth="1"/>
  </cols>
  <sheetData>
    <row r="2" ht="21" spans="1:2">
      <c r="A2" s="1" t="s">
        <v>309</v>
      </c>
      <c r="B2" s="2" t="s">
        <v>189</v>
      </c>
    </row>
    <row r="4" ht="28.8" spans="2:2">
      <c r="B4" s="3" t="s">
        <v>310</v>
      </c>
    </row>
    <row r="5" spans="2:2">
      <c r="B5" s="4"/>
    </row>
    <row r="6" ht="18" spans="2:2">
      <c r="B6" s="5" t="s">
        <v>311</v>
      </c>
    </row>
    <row r="7" spans="2:2">
      <c r="B7" s="6"/>
    </row>
    <row r="8" ht="28.8" spans="2:2">
      <c r="B8" s="7" t="s">
        <v>312</v>
      </c>
    </row>
    <row r="9" ht="28.8" spans="2:2">
      <c r="B9" s="7" t="s">
        <v>313</v>
      </c>
    </row>
    <row r="10" spans="2:2">
      <c r="B10" s="4"/>
    </row>
    <row r="11" ht="18" spans="2:2">
      <c r="B11" s="5" t="s">
        <v>314</v>
      </c>
    </row>
    <row r="12" spans="2:2">
      <c r="B12" s="6"/>
    </row>
    <row r="13" ht="43.2" spans="2:2">
      <c r="B13" s="7" t="s">
        <v>315</v>
      </c>
    </row>
    <row r="14" spans="2:2">
      <c r="B14" s="4"/>
    </row>
    <row r="15" ht="18" spans="2:2">
      <c r="B15" s="5" t="s">
        <v>316</v>
      </c>
    </row>
    <row r="16" spans="2:2">
      <c r="B16" s="6"/>
    </row>
    <row r="17" ht="28.8" spans="2:2">
      <c r="B17" s="7" t="s">
        <v>317</v>
      </c>
    </row>
    <row r="18" ht="43.2" spans="2:2">
      <c r="B18" s="7" t="s">
        <v>318</v>
      </c>
    </row>
    <row r="19" spans="2:2">
      <c r="B19" s="4"/>
    </row>
    <row r="20" ht="18" spans="2:2">
      <c r="B20" s="5" t="s">
        <v>319</v>
      </c>
    </row>
    <row r="21" spans="2:2">
      <c r="B21" s="6"/>
    </row>
    <row r="22" ht="57.6" spans="2:2">
      <c r="B22" s="7" t="s">
        <v>320</v>
      </c>
    </row>
    <row r="23" ht="43.2" spans="2:2">
      <c r="B23" s="7" t="s">
        <v>321</v>
      </c>
    </row>
    <row r="24" spans="2:2">
      <c r="B24" s="4"/>
    </row>
    <row r="25" ht="18" spans="2:2">
      <c r="B25" s="5" t="s">
        <v>322</v>
      </c>
    </row>
    <row r="26" spans="2:2">
      <c r="B26" s="6"/>
    </row>
    <row r="27" ht="57.6" spans="2:2">
      <c r="B27" s="7" t="s">
        <v>323</v>
      </c>
    </row>
    <row r="28" ht="43.2" spans="2:2">
      <c r="B28" s="7" t="s">
        <v>324</v>
      </c>
    </row>
    <row r="29" spans="2:2">
      <c r="B29" s="4"/>
    </row>
    <row r="30" ht="18" spans="2:2">
      <c r="B30" s="5" t="s">
        <v>325</v>
      </c>
    </row>
    <row r="31" spans="2:2">
      <c r="B31" s="6"/>
    </row>
    <row r="32" ht="43.2" spans="2:2">
      <c r="B32" s="7" t="s">
        <v>326</v>
      </c>
    </row>
    <row r="33" ht="28.8" spans="2:2">
      <c r="B33" s="7" t="s">
        <v>327</v>
      </c>
    </row>
    <row r="34" spans="2:2">
      <c r="B34" s="4"/>
    </row>
    <row r="35" ht="18" spans="2:2">
      <c r="B35" s="5" t="s">
        <v>328</v>
      </c>
    </row>
    <row r="36" spans="2:2">
      <c r="B36" s="6"/>
    </row>
    <row r="37" ht="43.2" spans="2:2">
      <c r="B37" s="7" t="s">
        <v>329</v>
      </c>
    </row>
    <row r="38" ht="43.2" spans="2:2">
      <c r="B38" s="7" t="s">
        <v>330</v>
      </c>
    </row>
    <row r="39" spans="2:2">
      <c r="B39" s="4"/>
    </row>
    <row r="40" ht="18" spans="2:2">
      <c r="B40" s="5" t="s">
        <v>331</v>
      </c>
    </row>
    <row r="41" spans="2:2">
      <c r="B41" s="6"/>
    </row>
    <row r="42" ht="57.6" spans="2:2">
      <c r="B42" s="7" t="s">
        <v>332</v>
      </c>
    </row>
    <row r="43" ht="43.2" spans="2:2">
      <c r="B43" s="7" t="s">
        <v>333</v>
      </c>
    </row>
    <row r="44" spans="2:2">
      <c r="B44" s="4"/>
    </row>
    <row r="45" ht="18" spans="2:2">
      <c r="B45" s="5" t="s">
        <v>334</v>
      </c>
    </row>
    <row r="46" spans="2:2">
      <c r="B46" s="6"/>
    </row>
    <row r="47" ht="43.2" spans="2:2">
      <c r="B47" s="7" t="s">
        <v>335</v>
      </c>
    </row>
    <row r="48" spans="2:2">
      <c r="B48" s="4"/>
    </row>
    <row r="49" ht="18" spans="2:2">
      <c r="B49" s="5" t="s">
        <v>336</v>
      </c>
    </row>
    <row r="50" spans="2:2">
      <c r="B50" s="6"/>
    </row>
    <row r="51" ht="57.6" spans="2:2">
      <c r="B51" s="7" t="s">
        <v>337</v>
      </c>
    </row>
    <row r="52" spans="2:2">
      <c r="B52" s="4"/>
    </row>
    <row r="53" ht="18" spans="2:2">
      <c r="B53" s="5" t="s">
        <v>224</v>
      </c>
    </row>
    <row r="54" spans="2:2">
      <c r="B54" s="4"/>
    </row>
    <row r="55" ht="72" spans="2:2">
      <c r="B55" s="3" t="s">
        <v>338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13" workbookViewId="0">
      <selection activeCell="C36" sqref="C36"/>
    </sheetView>
  </sheetViews>
  <sheetFormatPr defaultColWidth="14.4537037037037" defaultRowHeight="15" customHeight="1"/>
  <cols>
    <col min="1" max="1" width="8.90740740740741" customWidth="1"/>
    <col min="2" max="2" width="104.907407407407" customWidth="1"/>
    <col min="3" max="5" width="11.9074074074074" customWidth="1"/>
    <col min="6" max="6" width="11.5462962962963" customWidth="1"/>
  </cols>
  <sheetData>
    <row r="1" ht="14.25" customHeight="1"/>
    <row r="2" ht="14.25" customHeight="1" spans="1:26">
      <c r="A2" s="114"/>
      <c r="B2" s="14" t="s">
        <v>21</v>
      </c>
      <c r="C2" s="14" t="s">
        <v>22</v>
      </c>
      <c r="D2" s="14" t="s">
        <v>1</v>
      </c>
      <c r="E2" s="14" t="s">
        <v>2</v>
      </c>
      <c r="F2" s="14" t="s">
        <v>3</v>
      </c>
      <c r="G2" s="114"/>
      <c r="H2" s="114"/>
      <c r="I2" s="114"/>
      <c r="J2" s="114"/>
      <c r="K2" s="114"/>
      <c r="L2" s="114"/>
      <c r="M2" s="114"/>
      <c r="N2" s="114"/>
      <c r="O2" s="114"/>
      <c r="P2" s="114"/>
      <c r="Q2" s="114"/>
      <c r="R2" s="114"/>
      <c r="S2" s="114"/>
      <c r="T2" s="114"/>
      <c r="U2" s="114"/>
      <c r="V2" s="114"/>
      <c r="W2" s="114"/>
      <c r="X2" s="114"/>
      <c r="Y2" s="114"/>
      <c r="Z2" s="114"/>
    </row>
    <row r="3" ht="14.25" customHeight="1" spans="1:26">
      <c r="A3" s="115"/>
      <c r="B3" s="116" t="s">
        <v>23</v>
      </c>
      <c r="C3" s="117"/>
      <c r="D3" s="117"/>
      <c r="E3" s="117"/>
      <c r="F3" s="117"/>
      <c r="G3" s="115"/>
      <c r="H3" s="115"/>
      <c r="I3" s="115"/>
      <c r="J3" s="115"/>
      <c r="K3" s="115"/>
      <c r="L3" s="115"/>
      <c r="M3" s="115"/>
      <c r="N3" s="115"/>
      <c r="O3" s="115"/>
      <c r="P3" s="115"/>
      <c r="Q3" s="115"/>
      <c r="R3" s="115"/>
      <c r="S3" s="115"/>
      <c r="T3" s="115"/>
      <c r="U3" s="115"/>
      <c r="V3" s="115"/>
      <c r="W3" s="115"/>
      <c r="X3" s="115"/>
      <c r="Y3" s="115"/>
      <c r="Z3" s="115"/>
    </row>
    <row r="4" ht="14.25" customHeight="1" spans="2:6">
      <c r="B4" s="118" t="s">
        <v>24</v>
      </c>
      <c r="C4" s="120">
        <v>6055</v>
      </c>
      <c r="D4" s="120">
        <v>8384</v>
      </c>
      <c r="E4" s="120">
        <v>12277</v>
      </c>
      <c r="F4" s="120">
        <v>11258</v>
      </c>
    </row>
    <row r="5" ht="14.25" customHeight="1" spans="2:6">
      <c r="B5" s="118" t="s">
        <v>25</v>
      </c>
      <c r="C5" s="120">
        <v>1204</v>
      </c>
      <c r="D5" s="120">
        <v>1060</v>
      </c>
      <c r="E5" s="120">
        <v>1028</v>
      </c>
      <c r="F5" s="120">
        <v>917</v>
      </c>
    </row>
    <row r="6" ht="14.25" customHeight="1" spans="2:6">
      <c r="B6" s="118" t="s">
        <v>26</v>
      </c>
      <c r="C6" s="120">
        <v>1669</v>
      </c>
      <c r="D6" s="120">
        <v>1535</v>
      </c>
      <c r="E6" s="120">
        <v>1550</v>
      </c>
      <c r="F6" s="120">
        <v>1803</v>
      </c>
    </row>
    <row r="7" ht="14.25" customHeight="1" spans="2:6">
      <c r="B7" s="118" t="s">
        <v>27</v>
      </c>
      <c r="C7" s="120">
        <v>11040</v>
      </c>
      <c r="D7" s="120">
        <v>11395</v>
      </c>
      <c r="E7" s="120">
        <v>12242</v>
      </c>
      <c r="F7" s="120">
        <v>14215</v>
      </c>
    </row>
    <row r="8" ht="14.25" customHeight="1" spans="2:6">
      <c r="B8" s="118" t="s">
        <v>28</v>
      </c>
      <c r="C8" s="120">
        <v>321</v>
      </c>
      <c r="D8" s="120">
        <v>1111</v>
      </c>
      <c r="E8" s="120">
        <v>1023</v>
      </c>
      <c r="F8" s="120">
        <v>1312</v>
      </c>
    </row>
    <row r="9" ht="14.25" customHeight="1" spans="2:6">
      <c r="B9" s="118" t="s">
        <v>29</v>
      </c>
      <c r="C9" s="120">
        <v>20289</v>
      </c>
      <c r="D9" s="120">
        <v>23485</v>
      </c>
      <c r="E9" s="120">
        <v>28120</v>
      </c>
      <c r="F9" s="120">
        <v>29505</v>
      </c>
    </row>
    <row r="10" ht="14.25" customHeight="1" spans="1:26">
      <c r="A10" s="115"/>
      <c r="B10" s="116" t="s">
        <v>30</v>
      </c>
      <c r="C10" s="121"/>
      <c r="D10" s="121"/>
      <c r="E10" s="121"/>
      <c r="F10" s="121"/>
      <c r="G10" s="115"/>
      <c r="H10" s="115"/>
      <c r="I10" s="115"/>
      <c r="J10" s="115"/>
      <c r="K10" s="115"/>
      <c r="L10" s="115"/>
      <c r="M10" s="115"/>
      <c r="N10" s="115"/>
      <c r="O10" s="115"/>
      <c r="P10" s="115"/>
      <c r="Q10" s="115"/>
      <c r="R10" s="115"/>
      <c r="S10" s="115"/>
      <c r="T10" s="115"/>
      <c r="U10" s="115"/>
      <c r="V10" s="115"/>
      <c r="W10" s="115"/>
      <c r="X10" s="115"/>
      <c r="Y10" s="115"/>
      <c r="Z10" s="115"/>
    </row>
    <row r="11" ht="14.25" customHeight="1" spans="2:6">
      <c r="B11" s="118" t="s">
        <v>31</v>
      </c>
      <c r="C11" s="120">
        <v>19681</v>
      </c>
      <c r="D11" s="120">
        <v>20890</v>
      </c>
      <c r="E11" s="120">
        <v>21807</v>
      </c>
      <c r="F11" s="120">
        <v>23492</v>
      </c>
    </row>
    <row r="12" ht="14.25" customHeight="1" spans="2:6">
      <c r="B12" s="118" t="s">
        <v>32</v>
      </c>
      <c r="C12" s="120"/>
      <c r="D12" s="120">
        <v>0</v>
      </c>
      <c r="E12" s="120">
        <v>2788</v>
      </c>
      <c r="F12" s="120">
        <v>2890</v>
      </c>
    </row>
    <row r="13" ht="14.25" customHeight="1" spans="2:6">
      <c r="B13" s="118" t="s">
        <v>33</v>
      </c>
      <c r="C13" s="120">
        <v>860</v>
      </c>
      <c r="D13" s="120">
        <v>1025</v>
      </c>
      <c r="E13" s="120">
        <v>2841</v>
      </c>
      <c r="F13" s="120">
        <v>3381</v>
      </c>
    </row>
    <row r="14" ht="14.25" customHeight="1" spans="2:6">
      <c r="B14" s="118" t="s">
        <v>34</v>
      </c>
      <c r="C14" s="120">
        <v>40830</v>
      </c>
      <c r="D14" s="120">
        <v>45400</v>
      </c>
      <c r="E14" s="120">
        <v>55556</v>
      </c>
      <c r="F14" s="120">
        <v>59268</v>
      </c>
    </row>
    <row r="15" ht="14.25" customHeight="1" spans="1:26">
      <c r="A15" s="115"/>
      <c r="B15" s="116" t="s">
        <v>35</v>
      </c>
      <c r="C15" s="121"/>
      <c r="D15" s="121"/>
      <c r="E15" s="121"/>
      <c r="F15" s="121"/>
      <c r="G15" s="115"/>
      <c r="H15" s="115"/>
      <c r="I15" s="115"/>
      <c r="J15" s="115"/>
      <c r="K15" s="115"/>
      <c r="L15" s="115"/>
      <c r="M15" s="115"/>
      <c r="N15" s="115"/>
      <c r="O15" s="115"/>
      <c r="P15" s="115"/>
      <c r="Q15" s="115"/>
      <c r="R15" s="115"/>
      <c r="S15" s="115"/>
      <c r="T15" s="115"/>
      <c r="U15" s="115"/>
      <c r="V15" s="115"/>
      <c r="W15" s="115"/>
      <c r="X15" s="115"/>
      <c r="Y15" s="115"/>
      <c r="Z15" s="115"/>
    </row>
    <row r="16" ht="14.25" customHeight="1" spans="2:6">
      <c r="B16" s="118" t="s">
        <v>36</v>
      </c>
      <c r="C16" s="120">
        <v>11237</v>
      </c>
      <c r="D16" s="120">
        <v>11679</v>
      </c>
      <c r="E16" s="120">
        <v>14172</v>
      </c>
      <c r="F16" s="120">
        <v>16278</v>
      </c>
    </row>
    <row r="17" ht="14.25" customHeight="1" spans="2:6">
      <c r="B17" s="118" t="s">
        <v>37</v>
      </c>
      <c r="C17" s="120">
        <v>2994</v>
      </c>
      <c r="D17" s="120">
        <v>3176</v>
      </c>
      <c r="E17" s="120">
        <v>3605</v>
      </c>
      <c r="F17" s="120">
        <v>4090</v>
      </c>
    </row>
    <row r="18" ht="14.25" customHeight="1" spans="2:6">
      <c r="B18" s="118" t="s">
        <v>38</v>
      </c>
      <c r="C18" s="120">
        <v>1057</v>
      </c>
      <c r="D18" s="120">
        <v>1180</v>
      </c>
      <c r="E18" s="120">
        <v>1393</v>
      </c>
      <c r="F18" s="120">
        <v>1671</v>
      </c>
    </row>
    <row r="19" ht="14.25" customHeight="1" spans="2:6">
      <c r="B19" s="118" t="s">
        <v>39</v>
      </c>
      <c r="C19" s="120">
        <v>1624</v>
      </c>
      <c r="D19" s="120">
        <v>1711</v>
      </c>
      <c r="E19" s="120">
        <v>1851</v>
      </c>
      <c r="F19" s="120">
        <v>2042</v>
      </c>
    </row>
    <row r="20" ht="14.25" customHeight="1" spans="2:6">
      <c r="B20" s="118" t="s">
        <v>40</v>
      </c>
      <c r="C20" s="120">
        <v>90</v>
      </c>
      <c r="D20" s="120">
        <v>1699</v>
      </c>
      <c r="E20" s="120">
        <v>95</v>
      </c>
      <c r="F20" s="120">
        <v>799</v>
      </c>
    </row>
    <row r="21" ht="14.25" customHeight="1" spans="2:6">
      <c r="B21" s="118" t="s">
        <v>41</v>
      </c>
      <c r="C21" s="120">
        <v>2924</v>
      </c>
      <c r="D21" s="120">
        <v>3792</v>
      </c>
      <c r="E21" s="120">
        <v>3728</v>
      </c>
      <c r="F21" s="120">
        <v>4561</v>
      </c>
    </row>
    <row r="22" ht="14.25" customHeight="1" spans="2:6">
      <c r="B22" s="118" t="s">
        <v>42</v>
      </c>
      <c r="C22" s="120">
        <v>19926</v>
      </c>
      <c r="D22" s="120">
        <v>23237</v>
      </c>
      <c r="E22" s="120">
        <v>24844</v>
      </c>
      <c r="F22" s="120">
        <v>29441</v>
      </c>
    </row>
    <row r="23" ht="14.25" customHeight="1" spans="1:26">
      <c r="A23" s="115"/>
      <c r="B23" s="116" t="s">
        <v>43</v>
      </c>
      <c r="C23" s="121"/>
      <c r="D23" s="121"/>
      <c r="E23" s="121"/>
      <c r="F23" s="121"/>
      <c r="G23" s="115"/>
      <c r="H23" s="115"/>
      <c r="I23" s="115"/>
      <c r="J23" s="115"/>
      <c r="K23" s="115"/>
      <c r="L23" s="115"/>
      <c r="M23" s="115"/>
      <c r="N23" s="115"/>
      <c r="O23" s="115"/>
      <c r="P23" s="115"/>
      <c r="Q23" s="115"/>
      <c r="R23" s="115"/>
      <c r="S23" s="115"/>
      <c r="T23" s="115"/>
      <c r="U23" s="115"/>
      <c r="V23" s="115"/>
      <c r="W23" s="115"/>
      <c r="X23" s="115"/>
      <c r="Y23" s="115"/>
      <c r="Z23" s="115"/>
    </row>
    <row r="24" ht="14.25" customHeight="1" spans="2:6">
      <c r="B24" s="118" t="s">
        <v>44</v>
      </c>
      <c r="C24" s="120">
        <v>6487</v>
      </c>
      <c r="D24" s="120">
        <v>5124</v>
      </c>
      <c r="E24" s="120">
        <v>7514</v>
      </c>
      <c r="F24" s="120">
        <v>6692</v>
      </c>
    </row>
    <row r="25" ht="14.25" customHeight="1" spans="2:6">
      <c r="B25" s="118" t="s">
        <v>45</v>
      </c>
      <c r="C25" s="120"/>
      <c r="D25" s="120">
        <v>0</v>
      </c>
      <c r="E25" s="120">
        <v>2558</v>
      </c>
      <c r="F25" s="120">
        <v>2642</v>
      </c>
    </row>
    <row r="26" ht="14.25" customHeight="1" spans="2:6">
      <c r="B26" s="118" t="s">
        <v>46</v>
      </c>
      <c r="C26" s="120">
        <v>1314</v>
      </c>
      <c r="D26" s="120">
        <v>1455</v>
      </c>
      <c r="E26" s="120">
        <v>1935</v>
      </c>
      <c r="F26" s="120">
        <v>2415</v>
      </c>
    </row>
    <row r="27" ht="14.25" customHeight="1" spans="2:6">
      <c r="B27" s="118" t="s">
        <v>47</v>
      </c>
      <c r="C27" s="120">
        <v>27727</v>
      </c>
      <c r="D27" s="120">
        <v>29816</v>
      </c>
      <c r="E27" s="120">
        <v>36851</v>
      </c>
      <c r="F27" s="120">
        <v>41190</v>
      </c>
    </row>
    <row r="28" ht="14.25" customHeight="1" spans="1:26">
      <c r="A28" s="115"/>
      <c r="B28" s="116" t="s">
        <v>48</v>
      </c>
      <c r="C28" s="121"/>
      <c r="D28" s="121"/>
      <c r="E28" s="121"/>
      <c r="F28" s="121"/>
      <c r="G28" s="115"/>
      <c r="H28" s="115"/>
      <c r="I28" s="115"/>
      <c r="J28" s="115"/>
      <c r="K28" s="115"/>
      <c r="L28" s="115"/>
      <c r="M28" s="115"/>
      <c r="N28" s="115"/>
      <c r="O28" s="115"/>
      <c r="P28" s="115"/>
      <c r="Q28" s="115"/>
      <c r="R28" s="115"/>
      <c r="S28" s="115"/>
      <c r="T28" s="115"/>
      <c r="U28" s="115"/>
      <c r="V28" s="115"/>
      <c r="W28" s="115"/>
      <c r="X28" s="115"/>
      <c r="Y28" s="115"/>
      <c r="Z28" s="115"/>
    </row>
    <row r="29" ht="14.25" customHeight="1" spans="2:6">
      <c r="B29" s="118" t="s">
        <v>49</v>
      </c>
      <c r="C29" s="120">
        <v>0</v>
      </c>
      <c r="D29" s="120">
        <v>0</v>
      </c>
      <c r="E29" s="120">
        <v>0</v>
      </c>
      <c r="F29" s="120">
        <v>0</v>
      </c>
    </row>
    <row r="30" ht="14.25" customHeight="1" spans="2:6">
      <c r="B30" s="118" t="s">
        <v>50</v>
      </c>
      <c r="C30" s="120">
        <v>4</v>
      </c>
      <c r="D30" s="120">
        <v>4</v>
      </c>
      <c r="E30" s="120">
        <v>4</v>
      </c>
      <c r="F30" s="120">
        <v>4</v>
      </c>
    </row>
    <row r="31" ht="14.25" customHeight="1" spans="2:6">
      <c r="B31" s="118" t="s">
        <v>51</v>
      </c>
      <c r="C31" s="120">
        <v>6107</v>
      </c>
      <c r="D31" s="120">
        <v>6417</v>
      </c>
      <c r="E31" s="120">
        <v>6698</v>
      </c>
      <c r="F31" s="120">
        <v>7031</v>
      </c>
    </row>
    <row r="32" ht="14.25" customHeight="1" spans="2:6">
      <c r="B32" s="118" t="s">
        <v>52</v>
      </c>
      <c r="C32" s="120">
        <v>-1199</v>
      </c>
      <c r="D32" s="120">
        <v>-1436</v>
      </c>
      <c r="E32" s="120">
        <v>-1297</v>
      </c>
      <c r="F32" s="120">
        <v>-1137</v>
      </c>
    </row>
    <row r="33" ht="14.25" customHeight="1" spans="2:6">
      <c r="B33" s="118" t="s">
        <v>53</v>
      </c>
      <c r="C33" s="120">
        <v>7887</v>
      </c>
      <c r="D33" s="120">
        <v>10258</v>
      </c>
      <c r="E33" s="120">
        <v>12879</v>
      </c>
      <c r="F33" s="120">
        <v>11666</v>
      </c>
    </row>
    <row r="34" ht="14.25" customHeight="1" spans="2:6">
      <c r="B34" s="118" t="s">
        <v>54</v>
      </c>
      <c r="C34" s="120">
        <v>12799</v>
      </c>
      <c r="D34" s="120">
        <v>15243</v>
      </c>
      <c r="E34" s="120">
        <v>18284</v>
      </c>
      <c r="F34" s="120">
        <v>17564</v>
      </c>
    </row>
    <row r="35" ht="14.25" customHeight="1" spans="2:6">
      <c r="B35" s="118" t="s">
        <v>55</v>
      </c>
      <c r="C35" s="120">
        <v>304</v>
      </c>
      <c r="D35" s="120">
        <v>341</v>
      </c>
      <c r="E35" s="120">
        <v>421</v>
      </c>
      <c r="F35" s="120">
        <v>514</v>
      </c>
    </row>
    <row r="36" ht="14.25" customHeight="1" spans="2:6">
      <c r="B36" s="118" t="s">
        <v>56</v>
      </c>
      <c r="C36" s="120">
        <v>13103</v>
      </c>
      <c r="D36" s="120">
        <v>15584</v>
      </c>
      <c r="E36" s="120">
        <v>18705</v>
      </c>
      <c r="F36" s="120">
        <v>18078</v>
      </c>
    </row>
    <row r="37" ht="14.25" customHeight="1" spans="1:26">
      <c r="A37" s="122"/>
      <c r="B37" s="123" t="s">
        <v>57</v>
      </c>
      <c r="C37" s="124">
        <v>40830</v>
      </c>
      <c r="D37" s="124">
        <v>45400</v>
      </c>
      <c r="E37" s="124">
        <v>55556</v>
      </c>
      <c r="F37" s="124">
        <v>59268</v>
      </c>
      <c r="G37" s="122"/>
      <c r="H37" s="122"/>
      <c r="I37" s="122"/>
      <c r="J37" s="122"/>
      <c r="K37" s="122"/>
      <c r="L37" s="122"/>
      <c r="M37" s="122"/>
      <c r="N37" s="122"/>
      <c r="O37" s="122"/>
      <c r="P37" s="122"/>
      <c r="Q37" s="122"/>
      <c r="R37" s="122"/>
      <c r="S37" s="122"/>
      <c r="T37" s="122"/>
      <c r="U37" s="122"/>
      <c r="V37" s="122"/>
      <c r="W37" s="122"/>
      <c r="X37" s="122"/>
      <c r="Y37" s="122"/>
      <c r="Z37" s="122"/>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9"/>
  <sheetViews>
    <sheetView workbookViewId="0">
      <selection activeCell="A1" sqref="A1"/>
    </sheetView>
  </sheetViews>
  <sheetFormatPr defaultColWidth="14.4537037037037" defaultRowHeight="15" customHeight="1"/>
  <cols>
    <col min="1" max="1" width="8.90740740740741" customWidth="1"/>
    <col min="2" max="2" width="101.453703703704" customWidth="1"/>
    <col min="3" max="5" width="15.4537037037037" customWidth="1"/>
    <col min="6" max="6" width="8.90740740740741" customWidth="1"/>
  </cols>
  <sheetData>
    <row r="1" ht="14.25" customHeight="1"/>
    <row r="2" ht="14.25" customHeight="1" spans="1:26">
      <c r="A2" s="114"/>
      <c r="B2" s="114" t="s">
        <v>58</v>
      </c>
      <c r="C2" s="14" t="s">
        <v>1</v>
      </c>
      <c r="D2" s="14" t="s">
        <v>2</v>
      </c>
      <c r="E2" s="14" t="s">
        <v>3</v>
      </c>
      <c r="F2" s="114"/>
      <c r="G2" s="114"/>
      <c r="H2" s="114"/>
      <c r="I2" s="114"/>
      <c r="J2" s="114"/>
      <c r="K2" s="114"/>
      <c r="L2" s="114"/>
      <c r="M2" s="114"/>
      <c r="N2" s="114"/>
      <c r="O2" s="114"/>
      <c r="P2" s="114"/>
      <c r="Q2" s="114"/>
      <c r="R2" s="114"/>
      <c r="S2" s="114"/>
      <c r="T2" s="114"/>
      <c r="U2" s="114"/>
      <c r="V2" s="114"/>
      <c r="W2" s="114"/>
      <c r="X2" s="114"/>
      <c r="Y2" s="114"/>
      <c r="Z2" s="114"/>
    </row>
    <row r="3" ht="14.25" customHeight="1" spans="1:26">
      <c r="A3" s="115"/>
      <c r="B3" s="116" t="s">
        <v>59</v>
      </c>
      <c r="C3" s="117"/>
      <c r="D3" s="117"/>
      <c r="E3" s="117"/>
      <c r="F3" s="115"/>
      <c r="G3" s="115"/>
      <c r="H3" s="115"/>
      <c r="I3" s="115"/>
      <c r="J3" s="115"/>
      <c r="K3" s="115"/>
      <c r="L3" s="115"/>
      <c r="M3" s="115"/>
      <c r="N3" s="115"/>
      <c r="O3" s="115"/>
      <c r="P3" s="115"/>
      <c r="Q3" s="115"/>
      <c r="R3" s="115"/>
      <c r="S3" s="115"/>
      <c r="T3" s="115"/>
      <c r="U3" s="115"/>
      <c r="V3" s="115"/>
      <c r="W3" s="115"/>
      <c r="X3" s="115"/>
      <c r="Y3" s="115"/>
      <c r="Z3" s="115"/>
    </row>
    <row r="4" ht="14.25" customHeight="1" spans="2:5">
      <c r="B4" s="118" t="s">
        <v>60</v>
      </c>
      <c r="C4" s="118">
        <v>3704</v>
      </c>
      <c r="D4" s="118">
        <v>4059</v>
      </c>
      <c r="E4" s="118">
        <v>5079</v>
      </c>
    </row>
    <row r="5" ht="14.25" customHeight="1" spans="2:5">
      <c r="B5" s="118" t="s">
        <v>61</v>
      </c>
      <c r="C5" s="119"/>
      <c r="D5" s="119"/>
      <c r="E5" s="119"/>
    </row>
    <row r="6" ht="14.25" customHeight="1" spans="2:5">
      <c r="B6" s="118" t="s">
        <v>62</v>
      </c>
      <c r="C6" s="118">
        <v>1492</v>
      </c>
      <c r="D6" s="118">
        <v>1645</v>
      </c>
      <c r="E6" s="118">
        <v>1781</v>
      </c>
    </row>
    <row r="7" ht="14.25" customHeight="1" spans="2:5">
      <c r="B7" s="118" t="s">
        <v>63</v>
      </c>
      <c r="C7" s="118">
        <v>0</v>
      </c>
      <c r="D7" s="118">
        <v>194</v>
      </c>
      <c r="E7" s="118">
        <v>286</v>
      </c>
    </row>
    <row r="8" ht="14.25" customHeight="1" spans="2:5">
      <c r="B8" s="118" t="s">
        <v>64</v>
      </c>
      <c r="C8" s="118">
        <v>595</v>
      </c>
      <c r="D8" s="118">
        <v>619</v>
      </c>
      <c r="E8" s="118">
        <v>665</v>
      </c>
    </row>
    <row r="9" ht="14.25" customHeight="1" spans="2:5">
      <c r="B9" s="118" t="s">
        <v>65</v>
      </c>
      <c r="C9" s="118">
        <v>9</v>
      </c>
      <c r="D9" s="118">
        <v>42</v>
      </c>
      <c r="E9" s="118">
        <v>85</v>
      </c>
    </row>
    <row r="10" ht="14.25" customHeight="1" spans="2:5">
      <c r="B10" s="118" t="s">
        <v>66</v>
      </c>
      <c r="C10" s="118">
        <v>147</v>
      </c>
      <c r="D10" s="118">
        <v>104</v>
      </c>
      <c r="E10" s="118">
        <v>59</v>
      </c>
    </row>
    <row r="11" ht="14.25" customHeight="1" spans="2:5">
      <c r="B11" s="118" t="s">
        <v>67</v>
      </c>
      <c r="C11" s="119"/>
      <c r="D11" s="119"/>
      <c r="E11" s="119"/>
    </row>
    <row r="12" ht="14.25" customHeight="1" spans="2:5">
      <c r="B12" s="118" t="s">
        <v>27</v>
      </c>
      <c r="C12" s="118">
        <v>-536</v>
      </c>
      <c r="D12" s="118">
        <v>-791</v>
      </c>
      <c r="E12" s="118">
        <v>-1892</v>
      </c>
    </row>
    <row r="13" ht="14.25" customHeight="1" spans="2:5">
      <c r="B13" s="118" t="s">
        <v>36</v>
      </c>
      <c r="C13" s="118">
        <v>322</v>
      </c>
      <c r="D13" s="118">
        <v>2261</v>
      </c>
      <c r="E13" s="118">
        <v>1838</v>
      </c>
    </row>
    <row r="14" ht="14.25" customHeight="1" spans="2:5">
      <c r="B14" s="118" t="s">
        <v>68</v>
      </c>
      <c r="C14" s="118">
        <v>623</v>
      </c>
      <c r="D14" s="118">
        <v>728</v>
      </c>
      <c r="E14" s="118">
        <v>1057</v>
      </c>
    </row>
    <row r="15" ht="14.25" customHeight="1" spans="2:5">
      <c r="B15" s="118" t="s">
        <v>69</v>
      </c>
      <c r="C15" s="118">
        <v>6356</v>
      </c>
      <c r="D15" s="118">
        <v>8861</v>
      </c>
      <c r="E15" s="118">
        <v>8958</v>
      </c>
    </row>
    <row r="16" ht="14.25" customHeight="1" spans="1:26">
      <c r="A16" s="115"/>
      <c r="B16" s="116" t="s">
        <v>70</v>
      </c>
      <c r="C16" s="117"/>
      <c r="D16" s="117"/>
      <c r="E16" s="117"/>
      <c r="F16" s="115"/>
      <c r="G16" s="115"/>
      <c r="H16" s="115"/>
      <c r="I16" s="115"/>
      <c r="J16" s="115"/>
      <c r="K16" s="115"/>
      <c r="L16" s="115"/>
      <c r="M16" s="115"/>
      <c r="N16" s="115"/>
      <c r="O16" s="115"/>
      <c r="P16" s="115"/>
      <c r="Q16" s="115"/>
      <c r="R16" s="115"/>
      <c r="S16" s="115"/>
      <c r="T16" s="115"/>
      <c r="U16" s="115"/>
      <c r="V16" s="115"/>
      <c r="W16" s="115"/>
      <c r="X16" s="115"/>
      <c r="Y16" s="115"/>
      <c r="Z16" s="115"/>
    </row>
    <row r="17" ht="14.25" customHeight="1" spans="2:5">
      <c r="B17" s="118" t="s">
        <v>71</v>
      </c>
      <c r="C17" s="118">
        <v>-1094</v>
      </c>
      <c r="D17" s="118">
        <v>-1626</v>
      </c>
      <c r="E17" s="118">
        <v>-1331</v>
      </c>
    </row>
    <row r="18" ht="14.25" customHeight="1" spans="2:5">
      <c r="B18" s="118" t="s">
        <v>72</v>
      </c>
      <c r="C18" s="118">
        <v>1231</v>
      </c>
      <c r="D18" s="118">
        <v>1678</v>
      </c>
      <c r="E18" s="118">
        <v>1446</v>
      </c>
    </row>
    <row r="19" ht="14.25" customHeight="1" spans="2:5">
      <c r="B19" s="118" t="s">
        <v>73</v>
      </c>
      <c r="C19" s="118">
        <v>-2998</v>
      </c>
      <c r="D19" s="118">
        <v>-2810</v>
      </c>
      <c r="E19" s="118">
        <v>-3588</v>
      </c>
    </row>
    <row r="20" ht="14.25" customHeight="1" spans="2:5">
      <c r="B20" s="118" t="s">
        <v>74</v>
      </c>
      <c r="C20" s="118">
        <v>0</v>
      </c>
      <c r="D20" s="118">
        <v>-1163</v>
      </c>
      <c r="E20" s="118">
        <v>0</v>
      </c>
    </row>
    <row r="21" ht="14.25" customHeight="1" spans="2:5">
      <c r="B21" s="118" t="s">
        <v>75</v>
      </c>
      <c r="C21" s="118">
        <v>-4</v>
      </c>
      <c r="D21" s="118">
        <v>30</v>
      </c>
      <c r="E21" s="118">
        <v>-62</v>
      </c>
    </row>
    <row r="22" ht="14.25" customHeight="1" spans="2:5">
      <c r="B22" s="118" t="s">
        <v>76</v>
      </c>
      <c r="C22" s="118">
        <v>-2865</v>
      </c>
      <c r="D22" s="118">
        <v>-3891</v>
      </c>
      <c r="E22" s="118">
        <v>-3535</v>
      </c>
    </row>
    <row r="23" ht="14.25" customHeight="1" spans="1:26">
      <c r="A23" s="115"/>
      <c r="B23" s="116" t="s">
        <v>77</v>
      </c>
      <c r="C23" s="117"/>
      <c r="D23" s="117"/>
      <c r="E23" s="117"/>
      <c r="F23" s="115"/>
      <c r="G23" s="115"/>
      <c r="H23" s="115"/>
      <c r="I23" s="115"/>
      <c r="J23" s="115"/>
      <c r="K23" s="115"/>
      <c r="L23" s="115"/>
      <c r="M23" s="115"/>
      <c r="N23" s="115"/>
      <c r="O23" s="115"/>
      <c r="P23" s="115"/>
      <c r="Q23" s="115"/>
      <c r="R23" s="115"/>
      <c r="S23" s="115"/>
      <c r="T23" s="115"/>
      <c r="U23" s="115"/>
      <c r="V23" s="115"/>
      <c r="W23" s="115"/>
      <c r="X23" s="115"/>
      <c r="Y23" s="115"/>
      <c r="Z23" s="115"/>
    </row>
    <row r="24" ht="14.25" customHeight="1" spans="2:5">
      <c r="B24" s="118" t="s">
        <v>78</v>
      </c>
      <c r="C24" s="118">
        <v>210</v>
      </c>
      <c r="D24" s="118">
        <v>137</v>
      </c>
      <c r="E24" s="118">
        <v>188</v>
      </c>
    </row>
    <row r="25" ht="14.25" customHeight="1" spans="2:5">
      <c r="B25" s="118" t="s">
        <v>79</v>
      </c>
      <c r="C25" s="118">
        <v>0</v>
      </c>
      <c r="D25" s="118">
        <v>0</v>
      </c>
      <c r="E25" s="118">
        <v>41</v>
      </c>
    </row>
    <row r="26" ht="14.25" customHeight="1" spans="2:5">
      <c r="B26" s="118" t="s">
        <v>80</v>
      </c>
      <c r="C26" s="118">
        <v>298</v>
      </c>
      <c r="D26" s="118">
        <v>3992</v>
      </c>
      <c r="E26" s="118">
        <v>0</v>
      </c>
    </row>
    <row r="27" ht="14.25" customHeight="1" spans="2:5">
      <c r="B27" s="118" t="s">
        <v>81</v>
      </c>
      <c r="C27" s="118">
        <v>-89</v>
      </c>
      <c r="D27" s="118">
        <v>-3200</v>
      </c>
      <c r="E27" s="118">
        <v>-94</v>
      </c>
    </row>
    <row r="28" ht="14.25" customHeight="1" spans="2:5">
      <c r="B28" s="118" t="s">
        <v>82</v>
      </c>
      <c r="C28" s="118">
        <v>-272</v>
      </c>
      <c r="D28" s="118">
        <v>-330</v>
      </c>
      <c r="E28" s="118">
        <v>-312</v>
      </c>
    </row>
    <row r="29" ht="14.25" customHeight="1" spans="2:5">
      <c r="B29" s="118" t="s">
        <v>83</v>
      </c>
      <c r="C29" s="118">
        <v>-247</v>
      </c>
      <c r="D29" s="118">
        <v>-196</v>
      </c>
      <c r="E29" s="118">
        <v>-496</v>
      </c>
    </row>
    <row r="30" ht="14.25" customHeight="1" spans="2:5">
      <c r="B30" s="118" t="s">
        <v>84</v>
      </c>
      <c r="C30" s="118">
        <v>-1038</v>
      </c>
      <c r="D30" s="118">
        <v>-1479</v>
      </c>
      <c r="E30" s="118">
        <v>-5748</v>
      </c>
    </row>
    <row r="31" ht="14.25" customHeight="1" spans="2:5">
      <c r="B31" s="118" t="s">
        <v>85</v>
      </c>
      <c r="C31" s="118">
        <v>-9</v>
      </c>
      <c r="D31" s="118">
        <v>-71</v>
      </c>
      <c r="E31" s="118">
        <v>-67</v>
      </c>
    </row>
    <row r="32" ht="14.25" customHeight="1" spans="2:5">
      <c r="B32" s="118" t="s">
        <v>86</v>
      </c>
      <c r="C32" s="118">
        <v>-1147</v>
      </c>
      <c r="D32" s="118">
        <v>-1147</v>
      </c>
      <c r="E32" s="118">
        <v>-6488</v>
      </c>
    </row>
    <row r="33" ht="14.25" customHeight="1" spans="2:5">
      <c r="B33" s="118" t="s">
        <v>87</v>
      </c>
      <c r="C33" s="118">
        <v>-15</v>
      </c>
      <c r="D33" s="118">
        <v>70</v>
      </c>
      <c r="E33" s="118">
        <v>46</v>
      </c>
    </row>
    <row r="34" ht="14.25" customHeight="1" spans="2:5">
      <c r="B34" s="118" t="s">
        <v>88</v>
      </c>
      <c r="C34" s="118">
        <v>2329</v>
      </c>
      <c r="D34" s="118">
        <v>3893</v>
      </c>
      <c r="E34" s="118">
        <v>-1019</v>
      </c>
    </row>
    <row r="35" ht="14.25" customHeight="1" spans="2:5">
      <c r="B35" s="118" t="s">
        <v>89</v>
      </c>
      <c r="C35" s="118">
        <v>6055</v>
      </c>
      <c r="D35" s="118">
        <v>8384</v>
      </c>
      <c r="E35" s="118">
        <v>12277</v>
      </c>
    </row>
    <row r="36" ht="14.25" customHeight="1" spans="2:5">
      <c r="B36" s="118" t="s">
        <v>90</v>
      </c>
      <c r="C36" s="118">
        <v>8384</v>
      </c>
      <c r="D36" s="118">
        <v>12277</v>
      </c>
      <c r="E36" s="118">
        <v>11258</v>
      </c>
    </row>
    <row r="37" ht="14.25" customHeight="1" spans="1:26">
      <c r="A37" s="115"/>
      <c r="B37" s="116" t="s">
        <v>91</v>
      </c>
      <c r="C37" s="117"/>
      <c r="D37" s="117"/>
      <c r="E37" s="117"/>
      <c r="F37" s="115"/>
      <c r="G37" s="115"/>
      <c r="H37" s="115"/>
      <c r="I37" s="115"/>
      <c r="J37" s="115"/>
      <c r="K37" s="115"/>
      <c r="L37" s="115"/>
      <c r="M37" s="115"/>
      <c r="N37" s="115"/>
      <c r="O37" s="115"/>
      <c r="P37" s="115"/>
      <c r="Q37" s="115"/>
      <c r="R37" s="115"/>
      <c r="S37" s="115"/>
      <c r="T37" s="115"/>
      <c r="U37" s="115"/>
      <c r="V37" s="115"/>
      <c r="W37" s="115"/>
      <c r="X37" s="115"/>
      <c r="Y37" s="115"/>
      <c r="Z37" s="115"/>
    </row>
    <row r="38" ht="14.25" customHeight="1" spans="2:5">
      <c r="B38" s="118" t="s">
        <v>92</v>
      </c>
      <c r="C38" s="118">
        <v>141</v>
      </c>
      <c r="D38" s="118">
        <v>124</v>
      </c>
      <c r="E38" s="118">
        <v>149</v>
      </c>
    </row>
    <row r="39" ht="14.25" customHeight="1" spans="2:5">
      <c r="B39" s="118" t="s">
        <v>93</v>
      </c>
      <c r="C39" s="118">
        <v>1187</v>
      </c>
      <c r="D39" s="118">
        <v>1052</v>
      </c>
      <c r="E39" s="118">
        <v>1527</v>
      </c>
    </row>
    <row r="40" ht="14.25" customHeight="1" spans="1:26">
      <c r="A40" s="115"/>
      <c r="B40" s="116" t="s">
        <v>94</v>
      </c>
      <c r="C40" s="117"/>
      <c r="D40" s="117"/>
      <c r="E40" s="117"/>
      <c r="F40" s="115"/>
      <c r="G40" s="115"/>
      <c r="H40" s="115"/>
      <c r="I40" s="115"/>
      <c r="J40" s="115"/>
      <c r="K40" s="115"/>
      <c r="L40" s="115"/>
      <c r="M40" s="115"/>
      <c r="N40" s="115"/>
      <c r="O40" s="115"/>
      <c r="P40" s="115"/>
      <c r="Q40" s="115"/>
      <c r="R40" s="115"/>
      <c r="S40" s="115"/>
      <c r="T40" s="115"/>
      <c r="U40" s="115"/>
      <c r="V40" s="115"/>
      <c r="W40" s="115"/>
      <c r="X40" s="115"/>
      <c r="Y40" s="115"/>
      <c r="Z40" s="115"/>
    </row>
    <row r="41" ht="14.25" customHeight="1" spans="2:5">
      <c r="B41" s="118" t="s">
        <v>95</v>
      </c>
      <c r="C41" s="118">
        <v>286</v>
      </c>
      <c r="D41" s="118">
        <v>0</v>
      </c>
      <c r="E41" s="118">
        <v>0</v>
      </c>
    </row>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1000"/>
  <sheetViews>
    <sheetView showGridLines="0" workbookViewId="0">
      <selection activeCell="B3" sqref="B3"/>
    </sheetView>
  </sheetViews>
  <sheetFormatPr defaultColWidth="14.4537037037037" defaultRowHeight="15" customHeight="1"/>
  <cols>
    <col min="1" max="1" width="8.90740740740741" customWidth="1"/>
    <col min="2" max="2" width="27.9074074074074" customWidth="1"/>
    <col min="3" max="10" width="8.4537037037037" customWidth="1"/>
  </cols>
  <sheetData>
    <row r="1" ht="14.25" customHeight="1" spans="12:12">
      <c r="L1" s="83" t="s">
        <v>96</v>
      </c>
    </row>
    <row r="2" ht="14.25" customHeight="1" spans="2:10">
      <c r="B2" s="14" t="s">
        <v>97</v>
      </c>
      <c r="C2" s="14"/>
      <c r="D2" s="14"/>
      <c r="E2" s="14"/>
      <c r="F2" s="14"/>
      <c r="G2" s="14"/>
      <c r="H2" s="14"/>
      <c r="I2" s="14"/>
      <c r="J2" s="14"/>
    </row>
    <row r="3" ht="14.25" customHeight="1" spans="2:12">
      <c r="B3" s="67" t="s">
        <v>98</v>
      </c>
      <c r="C3" s="68">
        <v>43830</v>
      </c>
      <c r="D3" s="68">
        <v>44196</v>
      </c>
      <c r="E3" s="68">
        <v>44561</v>
      </c>
      <c r="F3" s="69">
        <v>44926</v>
      </c>
      <c r="G3" s="69">
        <v>45291</v>
      </c>
      <c r="H3" s="69">
        <v>45657</v>
      </c>
      <c r="I3" s="69">
        <v>46022</v>
      </c>
      <c r="J3" s="69">
        <v>46387</v>
      </c>
      <c r="L3" s="84" t="s">
        <v>99</v>
      </c>
    </row>
    <row r="4" ht="14.25" customHeight="1" spans="2:12">
      <c r="B4" s="70" t="s">
        <v>100</v>
      </c>
      <c r="C4" s="71">
        <f>SUM('Balance Sheet'!C11:C12)</f>
        <v>19681</v>
      </c>
      <c r="D4" s="71">
        <f>SUM('Balance Sheet'!D11:D12)</f>
        <v>20890</v>
      </c>
      <c r="E4" s="71">
        <f>SUM('Balance Sheet'!E11:E12)</f>
        <v>24595</v>
      </c>
      <c r="F4" s="72">
        <f>E7</f>
        <v>26382</v>
      </c>
      <c r="G4" s="72">
        <f>F7</f>
        <v>28343.3428845484</v>
      </c>
      <c r="H4" s="72">
        <f t="shared" ref="H4:J4" si="0">G7</f>
        <v>30450.4998055902</v>
      </c>
      <c r="I4" s="72">
        <f t="shared" si="0"/>
        <v>32714.3111589614</v>
      </c>
      <c r="J4" s="72">
        <f t="shared" si="0"/>
        <v>35146.4232586707</v>
      </c>
      <c r="L4" s="84" t="s">
        <v>101</v>
      </c>
    </row>
    <row r="5" ht="14.25" customHeight="1" spans="2:12">
      <c r="B5" s="70" t="s">
        <v>102</v>
      </c>
      <c r="C5" s="71">
        <f>'Free Cash Flow'!C11</f>
        <v>1492</v>
      </c>
      <c r="D5" s="71">
        <f>'Free Cash Flow'!D11</f>
        <v>1645</v>
      </c>
      <c r="E5" s="71">
        <f>'Free Cash Flow'!E11</f>
        <v>1781</v>
      </c>
      <c r="F5" s="72">
        <f>F4*F11</f>
        <v>1995.95711545158</v>
      </c>
      <c r="G5" s="72">
        <f>G4*G11</f>
        <v>2144.34451164045</v>
      </c>
      <c r="H5" s="72">
        <f>H4*H11</f>
        <v>2303.7636174674</v>
      </c>
      <c r="I5" s="72">
        <f>I4*I11</f>
        <v>2475.03457413487</v>
      </c>
      <c r="J5" s="72">
        <f>J4*J11</f>
        <v>2659.03849540659</v>
      </c>
      <c r="L5" s="84" t="s">
        <v>103</v>
      </c>
    </row>
    <row r="6" ht="14.25" customHeight="1" spans="2:12">
      <c r="B6" s="70" t="s">
        <v>104</v>
      </c>
      <c r="C6" s="71">
        <f t="shared" ref="C6:E6" si="1">C7-C4+C5</f>
        <v>2701</v>
      </c>
      <c r="D6" s="71">
        <f t="shared" si="1"/>
        <v>5350</v>
      </c>
      <c r="E6" s="71">
        <f t="shared" si="1"/>
        <v>3568</v>
      </c>
      <c r="F6" s="72">
        <f>F4*F12</f>
        <v>3957.3</v>
      </c>
      <c r="G6" s="72">
        <f>G4*G12</f>
        <v>4251.50143268226</v>
      </c>
      <c r="H6" s="72">
        <f>H4*H12</f>
        <v>4567.57497083853</v>
      </c>
      <c r="I6" s="72">
        <f>I4*I12</f>
        <v>4907.1466738442</v>
      </c>
      <c r="J6" s="72">
        <f>J4*J12</f>
        <v>5271.9634888006</v>
      </c>
      <c r="L6" s="11" t="s">
        <v>105</v>
      </c>
    </row>
    <row r="7" ht="14.25" customHeight="1" spans="2:10">
      <c r="B7" s="73" t="s">
        <v>106</v>
      </c>
      <c r="C7" s="74">
        <f>SUM('Balance Sheet'!D11:D12)</f>
        <v>20890</v>
      </c>
      <c r="D7" s="74">
        <f>SUM('Balance Sheet'!E11:E12)</f>
        <v>24595</v>
      </c>
      <c r="E7" s="74">
        <f>SUM('Balance Sheet'!F11:F12)</f>
        <v>26382</v>
      </c>
      <c r="F7" s="111">
        <f>F4-F5+F6</f>
        <v>28343.3428845484</v>
      </c>
      <c r="G7" s="111">
        <f>G4-G5+G6</f>
        <v>30450.4998055902</v>
      </c>
      <c r="H7" s="111">
        <f>H4-H5+H6</f>
        <v>32714.3111589614</v>
      </c>
      <c r="I7" s="111">
        <f>I4-I5+I6</f>
        <v>35146.4232586707</v>
      </c>
      <c r="J7" s="111">
        <f>J4-J5+J6</f>
        <v>37759.3482520647</v>
      </c>
    </row>
    <row r="8" ht="14.25" customHeight="1" spans="5:5">
      <c r="E8" s="71"/>
    </row>
    <row r="9" ht="14.25" customHeight="1" spans="2:10">
      <c r="B9" s="14" t="s">
        <v>107</v>
      </c>
      <c r="C9" s="14"/>
      <c r="D9" s="14"/>
      <c r="E9" s="14"/>
      <c r="F9" s="14"/>
      <c r="G9" s="14"/>
      <c r="H9" s="14"/>
      <c r="I9" s="14"/>
      <c r="J9" s="14"/>
    </row>
    <row r="10" ht="14.25" customHeight="1" spans="2:10">
      <c r="B10" s="67" t="s">
        <v>98</v>
      </c>
      <c r="C10" s="68">
        <v>43830</v>
      </c>
      <c r="D10" s="68">
        <v>44196</v>
      </c>
      <c r="E10" s="68">
        <v>44561</v>
      </c>
      <c r="F10" s="69">
        <v>44926</v>
      </c>
      <c r="G10" s="69">
        <v>45291</v>
      </c>
      <c r="H10" s="69">
        <v>45657</v>
      </c>
      <c r="I10" s="69">
        <v>46022</v>
      </c>
      <c r="J10" s="69">
        <v>46387</v>
      </c>
    </row>
    <row r="11" ht="14.25" customHeight="1" spans="2:10">
      <c r="B11" s="106" t="s">
        <v>108</v>
      </c>
      <c r="C11" s="107">
        <f t="shared" ref="C11:E11" si="2">C5/C4</f>
        <v>0.0758091560388192</v>
      </c>
      <c r="D11" s="107">
        <f t="shared" si="2"/>
        <v>0.078745811393011</v>
      </c>
      <c r="E11" s="107">
        <f t="shared" si="2"/>
        <v>0.0724130920918886</v>
      </c>
      <c r="F11" s="107">
        <f>AVERAGE(C11:E11)</f>
        <v>0.0756560198412396</v>
      </c>
      <c r="G11" s="107">
        <f t="shared" ref="G11:J11" si="3">F11</f>
        <v>0.0756560198412396</v>
      </c>
      <c r="H11" s="107">
        <f t="shared" si="3"/>
        <v>0.0756560198412396</v>
      </c>
      <c r="I11" s="107">
        <f t="shared" si="3"/>
        <v>0.0756560198412396</v>
      </c>
      <c r="J11" s="107">
        <f t="shared" si="3"/>
        <v>0.0756560198412396</v>
      </c>
    </row>
    <row r="12" ht="14.25" customHeight="1" spans="2:10">
      <c r="B12" s="106" t="s">
        <v>109</v>
      </c>
      <c r="C12" s="107">
        <f t="shared" ref="C12:E12" si="4">C6/C4</f>
        <v>0.137238961434886</v>
      </c>
      <c r="D12" s="107">
        <f t="shared" si="4"/>
        <v>0.256103398755385</v>
      </c>
      <c r="E12" s="107">
        <f t="shared" si="4"/>
        <v>0.145070136206546</v>
      </c>
      <c r="F12" s="107">
        <v>0.15</v>
      </c>
      <c r="G12" s="107">
        <f t="shared" ref="G12:J12" si="5">F12</f>
        <v>0.15</v>
      </c>
      <c r="H12" s="107">
        <f t="shared" si="5"/>
        <v>0.15</v>
      </c>
      <c r="I12" s="107">
        <f t="shared" si="5"/>
        <v>0.15</v>
      </c>
      <c r="J12" s="107">
        <f t="shared" si="5"/>
        <v>0.15</v>
      </c>
    </row>
    <row r="13" ht="14.25" customHeight="1" spans="3:14">
      <c r="C13" s="112"/>
      <c r="D13" s="112"/>
      <c r="E13" s="112"/>
      <c r="F13" s="112"/>
      <c r="G13" s="112"/>
      <c r="H13" s="112"/>
      <c r="I13" s="112"/>
      <c r="J13" s="112"/>
      <c r="M13" s="113"/>
      <c r="N13" t="s">
        <v>110</v>
      </c>
    </row>
    <row r="14" ht="14.25" customHeight="1" spans="3:10">
      <c r="C14" s="112"/>
      <c r="D14" s="112"/>
      <c r="E14" s="112"/>
      <c r="F14" s="112"/>
      <c r="G14" s="112"/>
      <c r="H14" s="112"/>
      <c r="I14" s="112"/>
      <c r="J14" s="112"/>
    </row>
    <row r="15" ht="14.25" customHeight="1" spans="3:10">
      <c r="C15" s="112"/>
      <c r="D15" s="112"/>
      <c r="E15" s="112"/>
      <c r="F15" s="112"/>
      <c r="G15" s="112"/>
      <c r="H15" s="112"/>
      <c r="I15" s="112"/>
      <c r="J15" s="112"/>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M2"/>
  </mergeCell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995"/>
  <sheetViews>
    <sheetView showGridLines="0" topLeftCell="B1" workbookViewId="0">
      <selection activeCell="C1" sqref="C1"/>
    </sheetView>
  </sheetViews>
  <sheetFormatPr defaultColWidth="14.4537037037037" defaultRowHeight="15" customHeight="1"/>
  <cols>
    <col min="1" max="1" width="8.90740740740741" customWidth="1"/>
    <col min="2" max="2" width="45.4537037037037" customWidth="1"/>
    <col min="3" max="10" width="10.4537037037037" customWidth="1"/>
  </cols>
  <sheetData>
    <row r="1" ht="14.25" customHeight="1" spans="12:12">
      <c r="L1" s="83" t="s">
        <v>96</v>
      </c>
    </row>
    <row r="2" ht="14.25" customHeight="1" spans="2:10">
      <c r="B2" s="14" t="s">
        <v>111</v>
      </c>
      <c r="C2" s="14"/>
      <c r="D2" s="14"/>
      <c r="E2" s="14"/>
      <c r="F2" s="14"/>
      <c r="G2" s="14"/>
      <c r="H2" s="14"/>
      <c r="I2" s="14"/>
      <c r="J2" s="14"/>
    </row>
    <row r="3" ht="14.25" customHeight="1" spans="2:12">
      <c r="B3" s="67" t="s">
        <v>98</v>
      </c>
      <c r="C3" s="68">
        <v>43830</v>
      </c>
      <c r="D3" s="68">
        <v>44196</v>
      </c>
      <c r="E3" s="68">
        <v>44561</v>
      </c>
      <c r="F3" s="69">
        <v>44926</v>
      </c>
      <c r="G3" s="69">
        <v>45291</v>
      </c>
      <c r="H3" s="69">
        <v>45657</v>
      </c>
      <c r="I3" s="69">
        <v>46022</v>
      </c>
      <c r="J3" s="69">
        <v>46387</v>
      </c>
      <c r="L3" s="11" t="s">
        <v>112</v>
      </c>
    </row>
    <row r="4" ht="14.25" customHeight="1" spans="2:12">
      <c r="B4" s="70" t="s">
        <v>113</v>
      </c>
      <c r="C4" s="96">
        <f>'Income Statement'!C5</f>
        <v>152703</v>
      </c>
      <c r="D4" s="96">
        <f>'Income Statement'!D5</f>
        <v>166761</v>
      </c>
      <c r="E4" s="96">
        <f>'Income Statement'!E5</f>
        <v>195929</v>
      </c>
      <c r="F4" s="97">
        <f>E4*(1+F23)</f>
        <v>215521.9</v>
      </c>
      <c r="G4" s="97">
        <f t="shared" ref="G4:J4" si="0">F4*(1+G23)</f>
        <v>237074.09</v>
      </c>
      <c r="H4" s="97">
        <f t="shared" si="0"/>
        <v>258410.7581</v>
      </c>
      <c r="I4" s="97">
        <f t="shared" si="0"/>
        <v>276499.511167</v>
      </c>
      <c r="J4" s="97">
        <f t="shared" si="0"/>
        <v>290324.48672535</v>
      </c>
      <c r="L4" s="11" t="s">
        <v>114</v>
      </c>
    </row>
    <row r="5" ht="14.25" customHeight="1" spans="2:12">
      <c r="B5" s="98" t="s">
        <v>115</v>
      </c>
      <c r="C5" s="99">
        <f>'Income Statement'!C7</f>
        <v>132886</v>
      </c>
      <c r="D5" s="99">
        <f>'Income Statement'!D7</f>
        <v>144939</v>
      </c>
      <c r="E5" s="99">
        <f>'Income Statement'!E7</f>
        <v>170684</v>
      </c>
      <c r="F5" s="100">
        <f>F4*F25</f>
        <v>187541.379896909</v>
      </c>
      <c r="G5" s="100">
        <f t="shared" ref="G5:J5" si="1">G4*G25</f>
        <v>206295.5178866</v>
      </c>
      <c r="H5" s="100">
        <f t="shared" si="1"/>
        <v>224862.114496394</v>
      </c>
      <c r="I5" s="100">
        <f t="shared" si="1"/>
        <v>240602.462511141</v>
      </c>
      <c r="J5" s="100">
        <f t="shared" si="1"/>
        <v>252632.585636698</v>
      </c>
      <c r="L5" s="11" t="s">
        <v>116</v>
      </c>
    </row>
    <row r="6" ht="14.25" customHeight="1" spans="2:12">
      <c r="B6" s="101" t="s">
        <v>117</v>
      </c>
      <c r="C6" s="102">
        <f t="shared" ref="C6:F6" si="2">C4-C5</f>
        <v>19817</v>
      </c>
      <c r="D6" s="102">
        <f t="shared" si="2"/>
        <v>21822</v>
      </c>
      <c r="E6" s="102">
        <f t="shared" si="2"/>
        <v>25245</v>
      </c>
      <c r="F6" s="103">
        <f t="shared" si="2"/>
        <v>27980.5201030913</v>
      </c>
      <c r="G6" s="103">
        <f t="shared" ref="G6:J6" si="3">G4-G5</f>
        <v>30778.5721134004</v>
      </c>
      <c r="H6" s="103">
        <f t="shared" si="3"/>
        <v>33548.6436036065</v>
      </c>
      <c r="I6" s="103">
        <f t="shared" si="3"/>
        <v>35897.048655859</v>
      </c>
      <c r="J6" s="103">
        <f t="shared" si="3"/>
        <v>37691.9010886519</v>
      </c>
      <c r="L6" s="11" t="s">
        <v>118</v>
      </c>
    </row>
    <row r="7" ht="14.25" customHeight="1" spans="2:12">
      <c r="B7" s="70" t="s">
        <v>119</v>
      </c>
      <c r="C7" s="96"/>
      <c r="D7" s="96"/>
      <c r="E7" s="96"/>
      <c r="F7" s="97"/>
      <c r="G7" s="97"/>
      <c r="H7" s="97"/>
      <c r="I7" s="97"/>
      <c r="J7" s="97"/>
      <c r="L7" s="11" t="s">
        <v>120</v>
      </c>
    </row>
    <row r="8" ht="14.25" customHeight="1" spans="2:12">
      <c r="B8" s="70" t="s">
        <v>121</v>
      </c>
      <c r="C8" s="96">
        <f>SUM('Income Statement'!C8,'Income Statement'!C10)</f>
        <v>13588</v>
      </c>
      <c r="D8" s="96">
        <f>SUM('Income Statement'!D8,'Income Statement'!D10)</f>
        <v>14742</v>
      </c>
      <c r="E8" s="96">
        <f>SUM('Income Statement'!E8,'Income Statement'!E10)</f>
        <v>16756</v>
      </c>
      <c r="F8" s="97">
        <f>F4*F26</f>
        <v>18887.3284795863</v>
      </c>
      <c r="G8" s="97">
        <f t="shared" ref="G8:J8" si="4">G4*G26</f>
        <v>20776.0613275449</v>
      </c>
      <c r="H8" s="97">
        <f t="shared" si="4"/>
        <v>22645.9068470239</v>
      </c>
      <c r="I8" s="97">
        <f t="shared" si="4"/>
        <v>24231.1203263156</v>
      </c>
      <c r="J8" s="97">
        <f t="shared" si="4"/>
        <v>25442.6763426314</v>
      </c>
      <c r="L8" s="11" t="s">
        <v>122</v>
      </c>
    </row>
    <row r="9" ht="14.25" customHeight="1" spans="2:12">
      <c r="B9" s="98" t="s">
        <v>123</v>
      </c>
      <c r="C9" s="99">
        <f t="shared" ref="C9:E9" si="5">SUM(C8)</f>
        <v>13588</v>
      </c>
      <c r="D9" s="99">
        <f t="shared" si="5"/>
        <v>14742</v>
      </c>
      <c r="E9" s="99">
        <f t="shared" si="5"/>
        <v>16756</v>
      </c>
      <c r="F9" s="100">
        <f>F8</f>
        <v>18887.3284795863</v>
      </c>
      <c r="G9" s="100">
        <f t="shared" ref="G9:J9" si="6">G8</f>
        <v>20776.0613275449</v>
      </c>
      <c r="H9" s="100">
        <f t="shared" si="6"/>
        <v>22645.9068470239</v>
      </c>
      <c r="I9" s="100">
        <f t="shared" si="6"/>
        <v>24231.1203263156</v>
      </c>
      <c r="J9" s="100">
        <f t="shared" si="6"/>
        <v>25442.6763426314</v>
      </c>
      <c r="L9" s="11" t="s">
        <v>124</v>
      </c>
    </row>
    <row r="10" ht="14.25" customHeight="1" spans="2:12">
      <c r="B10" s="101" t="s">
        <v>125</v>
      </c>
      <c r="C10" s="102">
        <f t="shared" ref="C10:F10" si="7">C6-C9</f>
        <v>6229</v>
      </c>
      <c r="D10" s="102">
        <f t="shared" si="7"/>
        <v>7080</v>
      </c>
      <c r="E10" s="102">
        <f t="shared" si="7"/>
        <v>8489</v>
      </c>
      <c r="F10" s="103">
        <f t="shared" si="7"/>
        <v>9093.19162350506</v>
      </c>
      <c r="G10" s="103">
        <f t="shared" ref="G10:J10" si="8">G6-G9</f>
        <v>10002.5107858556</v>
      </c>
      <c r="H10" s="103">
        <f t="shared" si="8"/>
        <v>10902.7367565826</v>
      </c>
      <c r="I10" s="103">
        <f t="shared" si="8"/>
        <v>11665.9283295434</v>
      </c>
      <c r="J10" s="103">
        <f t="shared" si="8"/>
        <v>12249.2247460205</v>
      </c>
      <c r="L10" s="11" t="s">
        <v>126</v>
      </c>
    </row>
    <row r="11" ht="14.25" customHeight="1" spans="2:12">
      <c r="B11" s="98" t="s">
        <v>9</v>
      </c>
      <c r="C11" s="99">
        <f>'Income Statement'!C9</f>
        <v>1492</v>
      </c>
      <c r="D11" s="99">
        <f>'Income Statement'!D9</f>
        <v>1645</v>
      </c>
      <c r="E11" s="99">
        <f>'Income Statement'!E9</f>
        <v>1781</v>
      </c>
      <c r="F11" s="100">
        <f>'Fixed Assets'!F5</f>
        <v>1995.95711545158</v>
      </c>
      <c r="G11" s="100">
        <f>'Fixed Assets'!G5</f>
        <v>2144.34451164045</v>
      </c>
      <c r="H11" s="100">
        <f>'Fixed Assets'!H5</f>
        <v>2303.7636174674</v>
      </c>
      <c r="I11" s="100">
        <f>'Fixed Assets'!I5</f>
        <v>2475.03457413487</v>
      </c>
      <c r="J11" s="100">
        <f>'Fixed Assets'!J5</f>
        <v>2659.03849540659</v>
      </c>
      <c r="L11" s="84" t="s">
        <v>127</v>
      </c>
    </row>
    <row r="12" ht="14.25" customHeight="1" spans="2:12">
      <c r="B12" s="101" t="s">
        <v>128</v>
      </c>
      <c r="C12" s="102">
        <f t="shared" ref="C12:F12" si="9">C10-C11</f>
        <v>4737</v>
      </c>
      <c r="D12" s="102">
        <f t="shared" si="9"/>
        <v>5435</v>
      </c>
      <c r="E12" s="102">
        <f t="shared" si="9"/>
        <v>6708</v>
      </c>
      <c r="F12" s="103">
        <f t="shared" si="9"/>
        <v>7097.23450805347</v>
      </c>
      <c r="G12" s="103">
        <f t="shared" ref="G12:J12" si="10">G10-G11</f>
        <v>7858.1662742151</v>
      </c>
      <c r="H12" s="103">
        <f t="shared" si="10"/>
        <v>8598.97313911517</v>
      </c>
      <c r="I12" s="103">
        <f t="shared" si="10"/>
        <v>9190.89375540849</v>
      </c>
      <c r="J12" s="103">
        <f t="shared" si="10"/>
        <v>9590.18625061393</v>
      </c>
      <c r="L12" s="11" t="s">
        <v>129</v>
      </c>
    </row>
    <row r="13" ht="14.25" customHeight="1" spans="2:12">
      <c r="B13" s="98" t="s">
        <v>130</v>
      </c>
      <c r="C13" s="99">
        <f>'Income Statement'!C16</f>
        <v>1061</v>
      </c>
      <c r="D13" s="99">
        <f>'Income Statement'!D16</f>
        <v>1308</v>
      </c>
      <c r="E13" s="99">
        <f>'Income Statement'!E16</f>
        <v>1601</v>
      </c>
      <c r="F13" s="100">
        <f>F12*F27</f>
        <v>1490.41924669123</v>
      </c>
      <c r="G13" s="100">
        <f t="shared" ref="G13:J13" si="11">G12*G27</f>
        <v>1650.21491758517</v>
      </c>
      <c r="H13" s="100">
        <f t="shared" si="11"/>
        <v>1805.78435921419</v>
      </c>
      <c r="I13" s="100">
        <f t="shared" si="11"/>
        <v>1930.08768863578</v>
      </c>
      <c r="J13" s="100">
        <f t="shared" si="11"/>
        <v>2013.93911262892</v>
      </c>
      <c r="L13" s="11" t="s">
        <v>131</v>
      </c>
    </row>
    <row r="14" ht="14.25" customHeight="1" spans="2:12">
      <c r="B14" s="101" t="s">
        <v>132</v>
      </c>
      <c r="C14" s="102">
        <f t="shared" ref="C14:F14" si="12">C12-C13</f>
        <v>3676</v>
      </c>
      <c r="D14" s="102">
        <f t="shared" si="12"/>
        <v>4127</v>
      </c>
      <c r="E14" s="102">
        <f t="shared" si="12"/>
        <v>5107</v>
      </c>
      <c r="F14" s="103">
        <f t="shared" si="12"/>
        <v>5606.81526136224</v>
      </c>
      <c r="G14" s="103">
        <f t="shared" ref="G14:J14" si="13">G12-G13</f>
        <v>6207.95135662993</v>
      </c>
      <c r="H14" s="103">
        <f t="shared" si="13"/>
        <v>6793.18877990099</v>
      </c>
      <c r="I14" s="103">
        <f t="shared" si="13"/>
        <v>7260.80606677271</v>
      </c>
      <c r="J14" s="103">
        <f t="shared" si="13"/>
        <v>7576.247137985</v>
      </c>
      <c r="L14" s="11" t="s">
        <v>133</v>
      </c>
    </row>
    <row r="15" ht="14.25" customHeight="1" spans="2:12">
      <c r="B15" s="70" t="s">
        <v>134</v>
      </c>
      <c r="C15" s="96">
        <f t="shared" ref="C15:F15" si="14">C11</f>
        <v>1492</v>
      </c>
      <c r="D15" s="96">
        <f t="shared" si="14"/>
        <v>1645</v>
      </c>
      <c r="E15" s="96">
        <f t="shared" si="14"/>
        <v>1781</v>
      </c>
      <c r="F15" s="97">
        <f t="shared" si="14"/>
        <v>1995.95711545158</v>
      </c>
      <c r="G15" s="97">
        <f t="shared" ref="G15:J15" si="15">G11</f>
        <v>2144.34451164045</v>
      </c>
      <c r="H15" s="97">
        <f t="shared" si="15"/>
        <v>2303.7636174674</v>
      </c>
      <c r="I15" s="97">
        <f t="shared" si="15"/>
        <v>2475.03457413487</v>
      </c>
      <c r="J15" s="97">
        <f t="shared" si="15"/>
        <v>2659.03849540659</v>
      </c>
      <c r="L15" s="11" t="s">
        <v>135</v>
      </c>
    </row>
    <row r="16" ht="14.25" customHeight="1" spans="2:12">
      <c r="B16" s="70" t="s">
        <v>136</v>
      </c>
      <c r="C16" s="96">
        <f>'Fixed Assets'!C6</f>
        <v>2701</v>
      </c>
      <c r="D16" s="96">
        <f>'Fixed Assets'!D6</f>
        <v>5350</v>
      </c>
      <c r="E16" s="96">
        <f>'Fixed Assets'!E6</f>
        <v>3568</v>
      </c>
      <c r="F16" s="97">
        <f>'Fixed Assets'!F6</f>
        <v>3957.3</v>
      </c>
      <c r="G16" s="97">
        <f>'Fixed Assets'!G6</f>
        <v>4251.50143268226</v>
      </c>
      <c r="H16" s="97">
        <f>'Fixed Assets'!H6</f>
        <v>4567.57497083853</v>
      </c>
      <c r="I16" s="97">
        <f>'Fixed Assets'!I6</f>
        <v>4907.1466738442</v>
      </c>
      <c r="J16" s="97">
        <f>'Fixed Assets'!J6</f>
        <v>5271.9634888006</v>
      </c>
      <c r="L16" s="11" t="s">
        <v>137</v>
      </c>
    </row>
    <row r="17" ht="14.25" customHeight="1" spans="2:10">
      <c r="B17" s="70" t="s">
        <v>138</v>
      </c>
      <c r="C17" s="96">
        <f>C18-(-6806)</f>
        <v>-691</v>
      </c>
      <c r="D17" s="96">
        <f t="shared" ref="D17:F17" si="16">D18-C18</f>
        <v>-2437</v>
      </c>
      <c r="E17" s="96">
        <f t="shared" si="16"/>
        <v>-1378</v>
      </c>
      <c r="F17" s="97">
        <f t="shared" si="16"/>
        <v>-244</v>
      </c>
      <c r="G17" s="97">
        <f t="shared" ref="G17:J17" si="17">G18-F18</f>
        <v>-1156</v>
      </c>
      <c r="H17" s="97">
        <f t="shared" si="17"/>
        <v>-1144</v>
      </c>
      <c r="I17" s="97">
        <f t="shared" si="17"/>
        <v>-970</v>
      </c>
      <c r="J17" s="97">
        <f t="shared" si="17"/>
        <v>-741</v>
      </c>
    </row>
    <row r="18" ht="14.25" customHeight="1" spans="2:10">
      <c r="B18" s="79" t="s">
        <v>139</v>
      </c>
      <c r="C18" s="96">
        <f t="shared" ref="C18:F18" si="18">C29-C30</f>
        <v>-7497</v>
      </c>
      <c r="D18" s="96">
        <f t="shared" si="18"/>
        <v>-9934</v>
      </c>
      <c r="E18" s="96">
        <f t="shared" si="18"/>
        <v>-11312</v>
      </c>
      <c r="F18" s="97">
        <f t="shared" si="18"/>
        <v>-11556</v>
      </c>
      <c r="G18" s="97">
        <f t="shared" ref="G18:J18" si="19">G29-G30</f>
        <v>-12712</v>
      </c>
      <c r="H18" s="97">
        <f t="shared" si="19"/>
        <v>-13856</v>
      </c>
      <c r="I18" s="97">
        <f t="shared" si="19"/>
        <v>-14826</v>
      </c>
      <c r="J18" s="97">
        <f t="shared" si="19"/>
        <v>-15567</v>
      </c>
    </row>
    <row r="19" ht="14.25" customHeight="1" spans="2:10">
      <c r="B19" s="92" t="s">
        <v>140</v>
      </c>
      <c r="C19" s="104">
        <f>C14+C15-C16-C17</f>
        <v>3158</v>
      </c>
      <c r="D19" s="104">
        <f t="shared" ref="D19:E19" si="20">D14+D15-D16-D17</f>
        <v>2859</v>
      </c>
      <c r="E19" s="104">
        <f t="shared" si="20"/>
        <v>4698</v>
      </c>
      <c r="F19" s="105">
        <f>F14+F11-F16-F17</f>
        <v>3889.47237681383</v>
      </c>
      <c r="G19" s="105">
        <f t="shared" ref="G19:J19" si="21">G14+G11-G16-G17</f>
        <v>5256.79443558812</v>
      </c>
      <c r="H19" s="105">
        <f t="shared" si="21"/>
        <v>5673.37742652985</v>
      </c>
      <c r="I19" s="105">
        <f t="shared" si="21"/>
        <v>5798.69396706337</v>
      </c>
      <c r="J19" s="105">
        <f t="shared" si="21"/>
        <v>5704.32214459099</v>
      </c>
    </row>
    <row r="20" ht="14.25" customHeight="1"/>
    <row r="21" ht="14.25" customHeight="1" spans="2:10">
      <c r="B21" s="14" t="s">
        <v>107</v>
      </c>
      <c r="C21" s="14"/>
      <c r="D21" s="14"/>
      <c r="E21" s="14"/>
      <c r="F21" s="14"/>
      <c r="G21" s="14"/>
      <c r="H21" s="14"/>
      <c r="I21" s="14"/>
      <c r="J21" s="14"/>
    </row>
    <row r="22" ht="14.25" customHeight="1" spans="2:12">
      <c r="B22" s="67" t="str">
        <f t="shared" ref="B22:J22" si="22">B3</f>
        <v>Fiscal Year</v>
      </c>
      <c r="C22" s="68">
        <f t="shared" si="22"/>
        <v>43830</v>
      </c>
      <c r="D22" s="68">
        <f t="shared" si="22"/>
        <v>44196</v>
      </c>
      <c r="E22" s="68">
        <f t="shared" si="22"/>
        <v>44561</v>
      </c>
      <c r="F22" s="69">
        <f t="shared" si="22"/>
        <v>44926</v>
      </c>
      <c r="G22" s="69">
        <f t="shared" si="22"/>
        <v>45291</v>
      </c>
      <c r="H22" s="69">
        <f t="shared" si="22"/>
        <v>45657</v>
      </c>
      <c r="I22" s="69">
        <f t="shared" si="22"/>
        <v>46022</v>
      </c>
      <c r="J22" s="69">
        <f t="shared" si="22"/>
        <v>46387</v>
      </c>
      <c r="L22" s="108"/>
    </row>
    <row r="23" ht="14.25" customHeight="1" spans="2:14">
      <c r="B23" s="106" t="s">
        <v>141</v>
      </c>
      <c r="C23" s="106"/>
      <c r="D23" s="107">
        <f t="shared" ref="D23:E23" si="23">D4/C4-1</f>
        <v>0.0920610597041316</v>
      </c>
      <c r="E23" s="107">
        <f t="shared" si="23"/>
        <v>0.174909001505148</v>
      </c>
      <c r="F23" s="107">
        <v>0.1</v>
      </c>
      <c r="G23" s="107">
        <v>0.1</v>
      </c>
      <c r="H23" s="107">
        <v>0.09</v>
      </c>
      <c r="I23" s="107">
        <v>0.07</v>
      </c>
      <c r="J23" s="107">
        <v>0.05</v>
      </c>
      <c r="N23" s="109"/>
    </row>
    <row r="24" ht="14.25" customHeight="1" spans="2:10">
      <c r="B24" s="106"/>
      <c r="C24" s="106"/>
      <c r="D24" s="106"/>
      <c r="E24" s="106"/>
      <c r="F24" s="106"/>
      <c r="G24" s="106"/>
      <c r="H24" s="106"/>
      <c r="I24" s="106"/>
      <c r="J24" s="106"/>
    </row>
    <row r="25" ht="14.25" customHeight="1" spans="2:10">
      <c r="B25" s="106" t="s">
        <v>142</v>
      </c>
      <c r="C25" s="107">
        <f t="shared" ref="C25:E25" si="24">C5/C4</f>
        <v>0.870225208411099</v>
      </c>
      <c r="D25" s="107">
        <f t="shared" si="24"/>
        <v>0.869142065590876</v>
      </c>
      <c r="E25" s="107">
        <f t="shared" si="24"/>
        <v>0.871152305171771</v>
      </c>
      <c r="F25" s="107">
        <f t="shared" ref="F25:F26" si="25">AVERAGE(C25:E25)</f>
        <v>0.870173193057915</v>
      </c>
      <c r="G25" s="107">
        <f t="shared" ref="G25:J25" si="26">F25</f>
        <v>0.870173193057915</v>
      </c>
      <c r="H25" s="107">
        <f t="shared" si="26"/>
        <v>0.870173193057915</v>
      </c>
      <c r="I25" s="107">
        <f t="shared" si="26"/>
        <v>0.870173193057915</v>
      </c>
      <c r="J25" s="107">
        <f t="shared" si="26"/>
        <v>0.870173193057915</v>
      </c>
    </row>
    <row r="26" ht="14.25" customHeight="1" spans="2:10">
      <c r="B26" s="106" t="s">
        <v>143</v>
      </c>
      <c r="C26" s="107">
        <f t="shared" ref="C26:E26" si="27">C8/C4</f>
        <v>0.0889831895902504</v>
      </c>
      <c r="D26" s="107">
        <f t="shared" si="27"/>
        <v>0.0884019644880997</v>
      </c>
      <c r="E26" s="107">
        <f t="shared" si="27"/>
        <v>0.0855207753829193</v>
      </c>
      <c r="F26" s="107">
        <f t="shared" si="25"/>
        <v>0.0876353098204232</v>
      </c>
      <c r="G26" s="107">
        <f t="shared" ref="G26:J26" si="28">F26</f>
        <v>0.0876353098204232</v>
      </c>
      <c r="H26" s="107">
        <f t="shared" si="28"/>
        <v>0.0876353098204232</v>
      </c>
      <c r="I26" s="107">
        <f t="shared" si="28"/>
        <v>0.0876353098204232</v>
      </c>
      <c r="J26" s="107">
        <f t="shared" si="28"/>
        <v>0.0876353098204232</v>
      </c>
    </row>
    <row r="27" ht="14.25" customHeight="1" spans="2:13">
      <c r="B27" s="106" t="s">
        <v>144</v>
      </c>
      <c r="C27" s="107">
        <f t="shared" ref="C27:E27" si="29">C13/C12</f>
        <v>0.223981422841461</v>
      </c>
      <c r="D27" s="107">
        <f t="shared" si="29"/>
        <v>0.24066237350506</v>
      </c>
      <c r="E27" s="107">
        <f t="shared" si="29"/>
        <v>0.238670244484198</v>
      </c>
      <c r="F27" s="107">
        <v>0.21</v>
      </c>
      <c r="G27" s="107">
        <v>0.21</v>
      </c>
      <c r="H27" s="107">
        <v>0.21</v>
      </c>
      <c r="I27" s="107">
        <v>0.21</v>
      </c>
      <c r="J27" s="107">
        <v>0.21</v>
      </c>
      <c r="L27" s="110"/>
      <c r="M27" s="109"/>
    </row>
    <row r="28" ht="14.25" customHeight="1"/>
    <row r="29" ht="14.25" customHeight="1" spans="2:10">
      <c r="B29" s="79" t="s">
        <v>145</v>
      </c>
      <c r="C29" s="71">
        <v>14041</v>
      </c>
      <c r="D29" s="71">
        <v>14815</v>
      </c>
      <c r="E29" s="71">
        <v>17330</v>
      </c>
      <c r="F29" s="96">
        <v>19467</v>
      </c>
      <c r="G29" s="96">
        <v>21414</v>
      </c>
      <c r="H29" s="96">
        <v>23341</v>
      </c>
      <c r="I29" s="96">
        <v>24975</v>
      </c>
      <c r="J29" s="96">
        <v>26224</v>
      </c>
    </row>
    <row r="30" ht="14.25" customHeight="1" spans="2:10">
      <c r="B30" s="79" t="s">
        <v>146</v>
      </c>
      <c r="C30" s="71">
        <v>21538</v>
      </c>
      <c r="D30" s="71">
        <v>24749</v>
      </c>
      <c r="E30" s="71">
        <v>28642</v>
      </c>
      <c r="F30" s="96">
        <v>31023</v>
      </c>
      <c r="G30" s="96">
        <v>34126</v>
      </c>
      <c r="H30" s="96">
        <v>37197</v>
      </c>
      <c r="I30" s="96">
        <v>39801</v>
      </c>
      <c r="J30" s="96">
        <v>41791</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L1:M2"/>
  </mergeCells>
  <pageMargins left="0.7" right="0.7" top="0.75" bottom="0.75" header="0" footer="0"/>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995"/>
  <sheetViews>
    <sheetView showGridLines="0" workbookViewId="0">
      <selection activeCell="G995" sqref="G995"/>
    </sheetView>
  </sheetViews>
  <sheetFormatPr defaultColWidth="14.4537037037037" defaultRowHeight="15" customHeight="1" outlineLevelCol="6"/>
  <cols>
    <col min="1" max="1" width="8.90740740740741" customWidth="1"/>
    <col min="2" max="2" width="37.0925925925926" customWidth="1"/>
    <col min="3" max="3" width="13.3611111111111" customWidth="1"/>
    <col min="4" max="5" width="8.90740740740741" customWidth="1"/>
  </cols>
  <sheetData>
    <row r="1" ht="14.25" customHeight="1" spans="3:6">
      <c r="C1" s="85"/>
      <c r="F1" s="83" t="s">
        <v>96</v>
      </c>
    </row>
    <row r="2" ht="14.25" customHeight="1" spans="2:3">
      <c r="B2" s="75" t="s">
        <v>147</v>
      </c>
      <c r="C2" s="76"/>
    </row>
    <row r="3" ht="18" customHeight="1" spans="2:6">
      <c r="B3" s="70" t="s">
        <v>148</v>
      </c>
      <c r="C3" s="86">
        <v>214560</v>
      </c>
      <c r="F3" s="87" t="s">
        <v>149</v>
      </c>
    </row>
    <row r="4" ht="19.5" customHeight="1" spans="2:6">
      <c r="B4" s="70" t="s">
        <v>150</v>
      </c>
      <c r="C4" s="86">
        <v>7491</v>
      </c>
      <c r="F4" s="87" t="s">
        <v>151</v>
      </c>
    </row>
    <row r="5" ht="13.5" customHeight="1" spans="2:3">
      <c r="B5" s="70" t="s">
        <v>152</v>
      </c>
      <c r="C5" s="88">
        <v>0.21</v>
      </c>
    </row>
    <row r="6" ht="14.25" customHeight="1" spans="2:3">
      <c r="B6" s="70" t="s">
        <v>153</v>
      </c>
      <c r="C6" s="88">
        <v>0.023</v>
      </c>
    </row>
    <row r="7" ht="14.25" customHeight="1" spans="2:3">
      <c r="B7" s="70" t="s">
        <v>154</v>
      </c>
      <c r="C7" s="88">
        <v>0.064</v>
      </c>
    </row>
    <row r="8" ht="14.25" customHeight="1" spans="2:3">
      <c r="B8" s="70" t="s">
        <v>155</v>
      </c>
      <c r="C8" s="86">
        <v>222051</v>
      </c>
    </row>
    <row r="9" ht="14.25" customHeight="1" spans="2:3">
      <c r="B9" s="70"/>
      <c r="C9" s="89"/>
    </row>
    <row r="10" ht="14.25" customHeight="1" spans="2:3">
      <c r="B10" s="70" t="s">
        <v>156</v>
      </c>
      <c r="C10" s="90">
        <f>C6*(1-C5)</f>
        <v>0.01817</v>
      </c>
    </row>
    <row r="11" ht="14.25" customHeight="1" spans="2:3">
      <c r="B11" s="70" t="s">
        <v>157</v>
      </c>
      <c r="C11" s="91">
        <f>C3/C8</f>
        <v>0.966264506802491</v>
      </c>
    </row>
    <row r="12" ht="14.25" customHeight="1" spans="2:3">
      <c r="B12" s="70" t="s">
        <v>158</v>
      </c>
      <c r="C12" s="91">
        <f>C4/C8</f>
        <v>0.0337354931975087</v>
      </c>
    </row>
    <row r="13" ht="14.25" customHeight="1" spans="2:3">
      <c r="B13" s="92" t="s">
        <v>159</v>
      </c>
      <c r="C13" s="93">
        <f>(C11*C7)+(C12*C10)</f>
        <v>0.0624539023467582</v>
      </c>
    </row>
    <row r="14" ht="14.25" customHeight="1" spans="3:3">
      <c r="C14" s="94"/>
    </row>
    <row r="15" ht="14.25" customHeight="1" spans="3:3">
      <c r="C15" s="85"/>
    </row>
    <row r="16" ht="14.4" spans="3:3">
      <c r="C16" s="85"/>
    </row>
    <row r="17" ht="14.4" spans="3:5">
      <c r="C17" s="85"/>
      <c r="E17" s="95"/>
    </row>
    <row r="18" ht="14.4" spans="3:3">
      <c r="C18" s="85"/>
    </row>
    <row r="19" ht="14.25" customHeight="1" spans="3:3">
      <c r="C19" s="85"/>
    </row>
    <row r="20" ht="14.25" customHeight="1" spans="3:3">
      <c r="C20" s="85"/>
    </row>
    <row r="21" ht="14.25" customHeight="1" spans="3:3">
      <c r="C21" s="85"/>
    </row>
    <row r="22" ht="14.25" customHeight="1" spans="3:3">
      <c r="C22" s="85"/>
    </row>
    <row r="23" ht="14.25" customHeight="1" spans="3:3">
      <c r="C23" s="85"/>
    </row>
    <row r="24" ht="14.25" customHeight="1" spans="3:3">
      <c r="C24" s="85"/>
    </row>
    <row r="25" ht="14.25" customHeight="1" spans="3:3">
      <c r="C25" s="85"/>
    </row>
    <row r="26" ht="14.25" customHeight="1" spans="3:3">
      <c r="C26" s="85"/>
    </row>
    <row r="27" ht="14.25" customHeight="1" spans="3:3">
      <c r="C27" s="85"/>
    </row>
    <row r="28" ht="14.25" customHeight="1" spans="3:3">
      <c r="C28" s="85"/>
    </row>
    <row r="29" ht="14.25" customHeight="1" spans="3:3">
      <c r="C29" s="85"/>
    </row>
    <row r="30" ht="14.25" customHeight="1" spans="3:3">
      <c r="C30" s="85"/>
    </row>
    <row r="31" ht="14.25" customHeight="1" spans="3:3">
      <c r="C31" s="85"/>
    </row>
    <row r="32" ht="14.25" customHeight="1" spans="3:3">
      <c r="C32" s="85"/>
    </row>
    <row r="33" ht="14.25" customHeight="1" spans="3:3">
      <c r="C33" s="85"/>
    </row>
    <row r="34" ht="14.25" customHeight="1" spans="3:3">
      <c r="C34" s="85"/>
    </row>
    <row r="35" ht="14.25" customHeight="1" spans="3:3">
      <c r="C35" s="85"/>
    </row>
    <row r="36" ht="14.25" customHeight="1" spans="3:3">
      <c r="C36" s="85"/>
    </row>
    <row r="37" ht="14.25" customHeight="1" spans="3:3">
      <c r="C37" s="85"/>
    </row>
    <row r="38" ht="14.25" customHeight="1" spans="3:3">
      <c r="C38" s="85"/>
    </row>
    <row r="39" ht="14.25" customHeight="1" spans="3:3">
      <c r="C39" s="85"/>
    </row>
    <row r="40" ht="14.25" customHeight="1" spans="3:3">
      <c r="C40" s="85"/>
    </row>
    <row r="41" ht="14.25" customHeight="1" spans="3:3">
      <c r="C41" s="85"/>
    </row>
    <row r="42" ht="14.25" customHeight="1" spans="3:3">
      <c r="C42" s="85"/>
    </row>
    <row r="43" ht="14.25" customHeight="1" spans="3:3">
      <c r="C43" s="85"/>
    </row>
    <row r="44" ht="14.25" customHeight="1" spans="3:3">
      <c r="C44" s="85"/>
    </row>
    <row r="45" ht="14.25" customHeight="1" spans="3:3">
      <c r="C45" s="85"/>
    </row>
    <row r="46" ht="14.25" customHeight="1" spans="3:3">
      <c r="C46" s="85"/>
    </row>
    <row r="47" ht="14.25" customHeight="1" spans="3:3">
      <c r="C47" s="85"/>
    </row>
    <row r="48" ht="14.25" customHeight="1" spans="3:3">
      <c r="C48" s="85"/>
    </row>
    <row r="49" ht="14.25" customHeight="1" spans="3:3">
      <c r="C49" s="85"/>
    </row>
    <row r="50" ht="14.25" customHeight="1" spans="3:3">
      <c r="C50" s="85"/>
    </row>
    <row r="51" ht="14.25" customHeight="1" spans="3:3">
      <c r="C51" s="85"/>
    </row>
    <row r="52" ht="14.25" customHeight="1" spans="3:3">
      <c r="C52" s="85"/>
    </row>
    <row r="53" ht="14.25" customHeight="1" spans="3:3">
      <c r="C53" s="85"/>
    </row>
    <row r="54" ht="14.25" customHeight="1" spans="3:3">
      <c r="C54" s="85"/>
    </row>
    <row r="55" ht="14.25" customHeight="1" spans="3:3">
      <c r="C55" s="85"/>
    </row>
    <row r="56" ht="14.25" customHeight="1" spans="3:3">
      <c r="C56" s="85"/>
    </row>
    <row r="57" ht="14.25" customHeight="1" spans="3:3">
      <c r="C57" s="85"/>
    </row>
    <row r="58" ht="14.25" customHeight="1" spans="3:3">
      <c r="C58" s="85"/>
    </row>
    <row r="59" ht="14.25" customHeight="1" spans="3:3">
      <c r="C59" s="85"/>
    </row>
    <row r="60" ht="14.25" customHeight="1" spans="3:3">
      <c r="C60" s="85"/>
    </row>
    <row r="61" ht="14.25" customHeight="1" spans="3:3">
      <c r="C61" s="85"/>
    </row>
    <row r="62" ht="14.25" customHeight="1" spans="3:3">
      <c r="C62" s="85"/>
    </row>
    <row r="63" ht="14.25" customHeight="1" spans="3:3">
      <c r="C63" s="85"/>
    </row>
    <row r="64" ht="14.25" customHeight="1" spans="3:3">
      <c r="C64" s="85"/>
    </row>
    <row r="65" ht="14.25" customHeight="1" spans="3:3">
      <c r="C65" s="85"/>
    </row>
    <row r="66" ht="14.25" customHeight="1" spans="3:3">
      <c r="C66" s="85"/>
    </row>
    <row r="67" ht="14.25" customHeight="1" spans="3:3">
      <c r="C67" s="85"/>
    </row>
    <row r="68" ht="14.25" customHeight="1" spans="3:3">
      <c r="C68" s="85"/>
    </row>
    <row r="69" ht="14.25" customHeight="1" spans="3:3">
      <c r="C69" s="85"/>
    </row>
    <row r="70" ht="14.25" customHeight="1" spans="3:3">
      <c r="C70" s="85"/>
    </row>
    <row r="71" ht="14.25" customHeight="1" spans="3:3">
      <c r="C71" s="85"/>
    </row>
    <row r="72" ht="14.25" customHeight="1" spans="3:3">
      <c r="C72" s="85"/>
    </row>
    <row r="73" ht="14.25" customHeight="1" spans="3:3">
      <c r="C73" s="85"/>
    </row>
    <row r="74" ht="14.25" customHeight="1" spans="3:3">
      <c r="C74" s="85"/>
    </row>
    <row r="75" ht="14.25" customHeight="1" spans="3:3">
      <c r="C75" s="85"/>
    </row>
    <row r="76" ht="14.25" customHeight="1" spans="3:3">
      <c r="C76" s="85"/>
    </row>
    <row r="77" ht="14.25" customHeight="1" spans="3:3">
      <c r="C77" s="85"/>
    </row>
    <row r="78" ht="14.25" customHeight="1" spans="3:3">
      <c r="C78" s="85"/>
    </row>
    <row r="79" ht="14.25" customHeight="1" spans="3:3">
      <c r="C79" s="85"/>
    </row>
    <row r="80" ht="14.25" customHeight="1" spans="3:3">
      <c r="C80" s="85"/>
    </row>
    <row r="81" ht="14.25" customHeight="1" spans="3:3">
      <c r="C81" s="85"/>
    </row>
    <row r="82" ht="14.25" customHeight="1" spans="3:3">
      <c r="C82" s="85"/>
    </row>
    <row r="83" ht="14.25" customHeight="1" spans="3:3">
      <c r="C83" s="85"/>
    </row>
    <row r="84" ht="14.25" customHeight="1" spans="3:3">
      <c r="C84" s="85"/>
    </row>
    <row r="85" ht="14.25" customHeight="1" spans="3:3">
      <c r="C85" s="85"/>
    </row>
    <row r="86" ht="14.25" customHeight="1" spans="3:3">
      <c r="C86" s="85"/>
    </row>
    <row r="87" ht="14.25" customHeight="1" spans="3:3">
      <c r="C87" s="85"/>
    </row>
    <row r="88" ht="14.25" customHeight="1" spans="3:3">
      <c r="C88" s="85"/>
    </row>
    <row r="89" ht="14.25" customHeight="1" spans="3:3">
      <c r="C89" s="85"/>
    </row>
    <row r="90" ht="14.25" customHeight="1" spans="3:3">
      <c r="C90" s="85"/>
    </row>
    <row r="91" ht="14.25" customHeight="1" spans="3:3">
      <c r="C91" s="85"/>
    </row>
    <row r="92" ht="14.25" customHeight="1" spans="3:3">
      <c r="C92" s="85"/>
    </row>
    <row r="93" ht="14.25" customHeight="1" spans="3:3">
      <c r="C93" s="85"/>
    </row>
    <row r="94" ht="14.25" customHeight="1" spans="3:3">
      <c r="C94" s="85"/>
    </row>
    <row r="95" ht="14.25" customHeight="1" spans="3:3">
      <c r="C95" s="85"/>
    </row>
    <row r="96" ht="14.25" customHeight="1" spans="3:3">
      <c r="C96" s="85"/>
    </row>
    <row r="97" ht="14.25" customHeight="1" spans="3:3">
      <c r="C97" s="85"/>
    </row>
    <row r="98" ht="14.25" customHeight="1" spans="3:3">
      <c r="C98" s="85"/>
    </row>
    <row r="99" ht="14.25" customHeight="1" spans="3:3">
      <c r="C99" s="85"/>
    </row>
    <row r="100" ht="14.25" customHeight="1" spans="3:3">
      <c r="C100" s="85"/>
    </row>
    <row r="101" ht="14.25" customHeight="1" spans="3:3">
      <c r="C101" s="85"/>
    </row>
    <row r="102" ht="14.25" customHeight="1" spans="3:3">
      <c r="C102" s="85"/>
    </row>
    <row r="103" ht="14.25" customHeight="1" spans="3:3">
      <c r="C103" s="85"/>
    </row>
    <row r="104" ht="14.25" customHeight="1" spans="3:3">
      <c r="C104" s="85"/>
    </row>
    <row r="105" ht="14.25" customHeight="1" spans="3:3">
      <c r="C105" s="85"/>
    </row>
    <row r="106" ht="14.25" customHeight="1" spans="3:3">
      <c r="C106" s="85"/>
    </row>
    <row r="107" ht="14.25" customHeight="1" spans="3:3">
      <c r="C107" s="85"/>
    </row>
    <row r="108" ht="14.25" customHeight="1" spans="3:3">
      <c r="C108" s="85"/>
    </row>
    <row r="109" ht="14.25" customHeight="1" spans="3:3">
      <c r="C109" s="85"/>
    </row>
    <row r="110" ht="14.25" customHeight="1" spans="3:3">
      <c r="C110" s="85"/>
    </row>
    <row r="111" ht="14.25" customHeight="1" spans="3:3">
      <c r="C111" s="85"/>
    </row>
    <row r="112" ht="14.25" customHeight="1" spans="3:3">
      <c r="C112" s="85"/>
    </row>
    <row r="113" ht="14.25" customHeight="1" spans="3:3">
      <c r="C113" s="85"/>
    </row>
    <row r="114" ht="14.25" customHeight="1" spans="3:3">
      <c r="C114" s="85"/>
    </row>
    <row r="115" ht="14.25" customHeight="1" spans="3:3">
      <c r="C115" s="85"/>
    </row>
    <row r="116" ht="14.25" customHeight="1" spans="3:3">
      <c r="C116" s="85"/>
    </row>
    <row r="117" ht="14.25" customHeight="1" spans="3:3">
      <c r="C117" s="85"/>
    </row>
    <row r="118" ht="14.25" customHeight="1" spans="3:3">
      <c r="C118" s="85"/>
    </row>
    <row r="119" ht="14.25" customHeight="1" spans="3:3">
      <c r="C119" s="85"/>
    </row>
    <row r="120" ht="14.25" customHeight="1" spans="3:3">
      <c r="C120" s="85"/>
    </row>
    <row r="121" ht="14.25" customHeight="1" spans="3:3">
      <c r="C121" s="85"/>
    </row>
    <row r="122" ht="14.25" customHeight="1" spans="3:3">
      <c r="C122" s="85"/>
    </row>
    <row r="123" ht="14.25" customHeight="1" spans="3:3">
      <c r="C123" s="85"/>
    </row>
    <row r="124" ht="14.25" customHeight="1" spans="3:3">
      <c r="C124" s="85"/>
    </row>
    <row r="125" ht="14.25" customHeight="1" spans="3:3">
      <c r="C125" s="85"/>
    </row>
    <row r="126" ht="14.25" customHeight="1" spans="3:3">
      <c r="C126" s="85"/>
    </row>
    <row r="127" ht="14.25" customHeight="1" spans="3:3">
      <c r="C127" s="85"/>
    </row>
    <row r="128" ht="14.25" customHeight="1" spans="3:3">
      <c r="C128" s="85"/>
    </row>
    <row r="129" ht="14.25" customHeight="1" spans="3:3">
      <c r="C129" s="85"/>
    </row>
    <row r="130" ht="14.25" customHeight="1" spans="3:3">
      <c r="C130" s="85"/>
    </row>
    <row r="131" ht="14.25" customHeight="1" spans="3:3">
      <c r="C131" s="85"/>
    </row>
    <row r="132" ht="14.25" customHeight="1" spans="3:3">
      <c r="C132" s="85"/>
    </row>
    <row r="133" ht="14.25" customHeight="1" spans="3:3">
      <c r="C133" s="85"/>
    </row>
    <row r="134" ht="14.25" customHeight="1" spans="3:3">
      <c r="C134" s="85"/>
    </row>
    <row r="135" ht="14.25" customHeight="1" spans="3:3">
      <c r="C135" s="85"/>
    </row>
    <row r="136" ht="14.25" customHeight="1" spans="3:3">
      <c r="C136" s="85"/>
    </row>
    <row r="137" ht="14.25" customHeight="1" spans="3:3">
      <c r="C137" s="85"/>
    </row>
    <row r="138" ht="14.25" customHeight="1" spans="3:3">
      <c r="C138" s="85"/>
    </row>
    <row r="139" ht="14.25" customHeight="1" spans="3:3">
      <c r="C139" s="85"/>
    </row>
    <row r="140" ht="14.25" customHeight="1" spans="3:3">
      <c r="C140" s="85"/>
    </row>
    <row r="141" ht="14.25" customHeight="1" spans="3:3">
      <c r="C141" s="85"/>
    </row>
    <row r="142" ht="14.25" customHeight="1" spans="3:3">
      <c r="C142" s="85"/>
    </row>
    <row r="143" ht="14.25" customHeight="1" spans="3:3">
      <c r="C143" s="85"/>
    </row>
    <row r="144" ht="14.25" customHeight="1" spans="3:3">
      <c r="C144" s="85"/>
    </row>
    <row r="145" ht="14.25" customHeight="1" spans="3:3">
      <c r="C145" s="85"/>
    </row>
    <row r="146" ht="14.25" customHeight="1" spans="3:3">
      <c r="C146" s="85"/>
    </row>
    <row r="147" ht="14.25" customHeight="1" spans="3:3">
      <c r="C147" s="85"/>
    </row>
    <row r="148" ht="14.25" customHeight="1" spans="3:3">
      <c r="C148" s="85"/>
    </row>
    <row r="149" ht="14.25" customHeight="1" spans="3:3">
      <c r="C149" s="85"/>
    </row>
    <row r="150" ht="14.25" customHeight="1" spans="3:3">
      <c r="C150" s="85"/>
    </row>
    <row r="151" ht="14.25" customHeight="1" spans="3:3">
      <c r="C151" s="85"/>
    </row>
    <row r="152" ht="14.25" customHeight="1" spans="3:3">
      <c r="C152" s="85"/>
    </row>
    <row r="153" ht="14.25" customHeight="1" spans="3:3">
      <c r="C153" s="85"/>
    </row>
    <row r="154" ht="14.25" customHeight="1" spans="3:3">
      <c r="C154" s="85"/>
    </row>
    <row r="155" ht="14.25" customHeight="1" spans="3:3">
      <c r="C155" s="85"/>
    </row>
    <row r="156" ht="14.25" customHeight="1" spans="3:3">
      <c r="C156" s="85"/>
    </row>
    <row r="157" ht="14.25" customHeight="1" spans="3:3">
      <c r="C157" s="85"/>
    </row>
    <row r="158" ht="14.25" customHeight="1" spans="3:3">
      <c r="C158" s="85"/>
    </row>
    <row r="159" ht="14.25" customHeight="1" spans="3:3">
      <c r="C159" s="85"/>
    </row>
    <row r="160" ht="14.25" customHeight="1" spans="3:3">
      <c r="C160" s="85"/>
    </row>
    <row r="161" ht="14.25" customHeight="1" spans="3:3">
      <c r="C161" s="85"/>
    </row>
    <row r="162" ht="14.25" customHeight="1" spans="3:3">
      <c r="C162" s="85"/>
    </row>
    <row r="163" ht="14.25" customHeight="1" spans="3:3">
      <c r="C163" s="85"/>
    </row>
    <row r="164" ht="14.25" customHeight="1" spans="3:3">
      <c r="C164" s="85"/>
    </row>
    <row r="165" ht="14.25" customHeight="1" spans="3:3">
      <c r="C165" s="85"/>
    </row>
    <row r="166" ht="14.25" customHeight="1" spans="3:3">
      <c r="C166" s="85"/>
    </row>
    <row r="167" ht="14.25" customHeight="1" spans="3:3">
      <c r="C167" s="85"/>
    </row>
    <row r="168" ht="14.25" customHeight="1" spans="3:3">
      <c r="C168" s="85"/>
    </row>
    <row r="169" ht="14.25" customHeight="1" spans="3:3">
      <c r="C169" s="85"/>
    </row>
    <row r="170" ht="14.25" customHeight="1" spans="3:3">
      <c r="C170" s="85"/>
    </row>
    <row r="171" ht="14.25" customHeight="1" spans="3:3">
      <c r="C171" s="85"/>
    </row>
    <row r="172" ht="14.25" customHeight="1" spans="3:3">
      <c r="C172" s="85"/>
    </row>
    <row r="173" ht="14.25" customHeight="1" spans="3:3">
      <c r="C173" s="85"/>
    </row>
    <row r="174" ht="14.25" customHeight="1" spans="3:3">
      <c r="C174" s="85"/>
    </row>
    <row r="175" ht="14.25" customHeight="1" spans="3:3">
      <c r="C175" s="85"/>
    </row>
    <row r="176" ht="14.25" customHeight="1" spans="3:3">
      <c r="C176" s="85"/>
    </row>
    <row r="177" ht="14.25" customHeight="1" spans="3:3">
      <c r="C177" s="85"/>
    </row>
    <row r="178" ht="14.25" customHeight="1" spans="3:3">
      <c r="C178" s="85"/>
    </row>
    <row r="179" ht="14.25" customHeight="1" spans="3:3">
      <c r="C179" s="85"/>
    </row>
    <row r="180" ht="14.25" customHeight="1" spans="3:3">
      <c r="C180" s="85"/>
    </row>
    <row r="181" ht="14.25" customHeight="1" spans="3:3">
      <c r="C181" s="85"/>
    </row>
    <row r="182" ht="14.25" customHeight="1" spans="3:3">
      <c r="C182" s="85"/>
    </row>
    <row r="183" ht="14.25" customHeight="1" spans="3:3">
      <c r="C183" s="85"/>
    </row>
    <row r="184" ht="14.25" customHeight="1" spans="3:3">
      <c r="C184" s="85"/>
    </row>
    <row r="185" ht="14.25" customHeight="1" spans="3:3">
      <c r="C185" s="85"/>
    </row>
    <row r="186" ht="14.25" customHeight="1" spans="3:3">
      <c r="C186" s="85"/>
    </row>
    <row r="187" ht="14.25" customHeight="1" spans="3:3">
      <c r="C187" s="85"/>
    </row>
    <row r="188" ht="14.25" customHeight="1" spans="3:3">
      <c r="C188" s="85"/>
    </row>
    <row r="189" ht="14.25" customHeight="1" spans="3:3">
      <c r="C189" s="85"/>
    </row>
    <row r="190" ht="14.25" customHeight="1" spans="3:3">
      <c r="C190" s="85"/>
    </row>
    <row r="191" ht="14.25" customHeight="1" spans="3:3">
      <c r="C191" s="85"/>
    </row>
    <row r="192" ht="14.25" customHeight="1" spans="3:3">
      <c r="C192" s="85"/>
    </row>
    <row r="193" ht="14.25" customHeight="1" spans="3:3">
      <c r="C193" s="85"/>
    </row>
    <row r="194" ht="14.25" customHeight="1" spans="3:3">
      <c r="C194" s="85"/>
    </row>
    <row r="195" ht="14.25" customHeight="1" spans="3:3">
      <c r="C195" s="85"/>
    </row>
    <row r="196" ht="14.25" customHeight="1" spans="3:3">
      <c r="C196" s="85"/>
    </row>
    <row r="197" ht="14.25" customHeight="1" spans="3:3">
      <c r="C197" s="85"/>
    </row>
    <row r="198" ht="14.25" customHeight="1" spans="3:3">
      <c r="C198" s="85"/>
    </row>
    <row r="199" ht="14.25" customHeight="1" spans="3:3">
      <c r="C199" s="85"/>
    </row>
    <row r="200" ht="14.25" customHeight="1" spans="3:3">
      <c r="C200" s="85"/>
    </row>
    <row r="201" ht="14.25" customHeight="1" spans="3:3">
      <c r="C201" s="85"/>
    </row>
    <row r="202" ht="14.25" customHeight="1" spans="3:3">
      <c r="C202" s="85"/>
    </row>
    <row r="203" ht="14.25" customHeight="1" spans="3:3">
      <c r="C203" s="85"/>
    </row>
    <row r="204" ht="14.25" customHeight="1" spans="3:3">
      <c r="C204" s="85"/>
    </row>
    <row r="205" ht="14.25" customHeight="1" spans="3:3">
      <c r="C205" s="85"/>
    </row>
    <row r="206" ht="14.25" customHeight="1" spans="3:3">
      <c r="C206" s="85"/>
    </row>
    <row r="207" ht="14.25" customHeight="1" spans="3:3">
      <c r="C207" s="85"/>
    </row>
    <row r="208" ht="14.25" customHeight="1" spans="3:3">
      <c r="C208" s="85"/>
    </row>
    <row r="209" ht="14.25" customHeight="1" spans="3:3">
      <c r="C209" s="85"/>
    </row>
    <row r="210" ht="14.25" customHeight="1" spans="3:3">
      <c r="C210" s="85"/>
    </row>
    <row r="211" ht="14.25" customHeight="1" spans="3:3">
      <c r="C211" s="85"/>
    </row>
    <row r="212" ht="14.25" customHeight="1" spans="3:3">
      <c r="C212" s="85"/>
    </row>
    <row r="213" ht="14.25" customHeight="1" spans="3:3">
      <c r="C213" s="85"/>
    </row>
    <row r="214" ht="14.25" customHeight="1" spans="3:3">
      <c r="C214" s="85"/>
    </row>
    <row r="215" ht="14.25" customHeight="1" spans="3:3">
      <c r="C215" s="85"/>
    </row>
    <row r="216" ht="15.75" customHeight="1" spans="3:3">
      <c r="C216" s="85"/>
    </row>
    <row r="217" ht="15.75" customHeight="1" spans="3:3">
      <c r="C217" s="85"/>
    </row>
    <row r="218" ht="15.75" customHeight="1" spans="3:3">
      <c r="C218" s="85"/>
    </row>
    <row r="219" ht="15.75" customHeight="1" spans="3:3">
      <c r="C219" s="85"/>
    </row>
    <row r="220" ht="15.75" customHeight="1" spans="3:3">
      <c r="C220" s="85"/>
    </row>
    <row r="221" ht="15.75" customHeight="1" spans="3:3">
      <c r="C221" s="85"/>
    </row>
    <row r="222" ht="15.75" customHeight="1" spans="3:3">
      <c r="C222" s="85"/>
    </row>
    <row r="223" ht="15.75" customHeight="1" spans="3:3">
      <c r="C223" s="85"/>
    </row>
    <row r="224" ht="15.75" customHeight="1" spans="3:3">
      <c r="C224" s="85"/>
    </row>
    <row r="225" ht="15.75" customHeight="1" spans="3:3">
      <c r="C225" s="85"/>
    </row>
    <row r="226" ht="15.75" customHeight="1" spans="3:3">
      <c r="C226" s="85"/>
    </row>
    <row r="227" ht="15.75" customHeight="1" spans="3:3">
      <c r="C227" s="85"/>
    </row>
    <row r="228" ht="15.75" customHeight="1" spans="3:3">
      <c r="C228" s="85"/>
    </row>
    <row r="229" ht="15.75" customHeight="1" spans="3:3">
      <c r="C229" s="85"/>
    </row>
    <row r="230" ht="15.75" customHeight="1" spans="3:3">
      <c r="C230" s="85"/>
    </row>
    <row r="231" ht="15.75" customHeight="1" spans="3:3">
      <c r="C231" s="85"/>
    </row>
    <row r="232" ht="15.75" customHeight="1" spans="3:3">
      <c r="C232" s="85"/>
    </row>
    <row r="233" ht="15.75" customHeight="1" spans="3:3">
      <c r="C233" s="85"/>
    </row>
    <row r="234" ht="15.75" customHeight="1" spans="3:3">
      <c r="C234" s="85"/>
    </row>
    <row r="235" ht="15.75" customHeight="1" spans="3:3">
      <c r="C235" s="85"/>
    </row>
    <row r="236" ht="15.75" customHeight="1" spans="3:3">
      <c r="C236" s="85"/>
    </row>
    <row r="237" ht="15.75" customHeight="1" spans="3:3">
      <c r="C237" s="85"/>
    </row>
    <row r="238" ht="15.75" customHeight="1" spans="3:3">
      <c r="C238" s="85"/>
    </row>
    <row r="239" ht="15.75" customHeight="1" spans="3:3">
      <c r="C239" s="85"/>
    </row>
    <row r="240" ht="15.75" customHeight="1" spans="3:3">
      <c r="C240" s="85"/>
    </row>
    <row r="241" ht="15.75" customHeight="1" spans="3:3">
      <c r="C241" s="85"/>
    </row>
    <row r="242" ht="15.75" customHeight="1" spans="3:3">
      <c r="C242" s="85"/>
    </row>
    <row r="243" ht="15.75" customHeight="1" spans="3:3">
      <c r="C243" s="85"/>
    </row>
    <row r="244" ht="15.75" customHeight="1" spans="3:3">
      <c r="C244" s="85"/>
    </row>
    <row r="245" ht="15.75" customHeight="1" spans="3:3">
      <c r="C245" s="85"/>
    </row>
    <row r="246" ht="15.75" customHeight="1" spans="3:3">
      <c r="C246" s="85"/>
    </row>
    <row r="247" ht="15.75" customHeight="1" spans="3:3">
      <c r="C247" s="85"/>
    </row>
    <row r="248" ht="15.75" customHeight="1" spans="3:3">
      <c r="C248" s="85"/>
    </row>
    <row r="249" ht="15.75" customHeight="1" spans="3:3">
      <c r="C249" s="85"/>
    </row>
    <row r="250" ht="15.75" customHeight="1" spans="3:3">
      <c r="C250" s="85"/>
    </row>
    <row r="251" ht="15.75" customHeight="1" spans="3:3">
      <c r="C251" s="85"/>
    </row>
    <row r="252" ht="15.75" customHeight="1" spans="3:3">
      <c r="C252" s="85"/>
    </row>
    <row r="253" ht="15.75" customHeight="1" spans="3:3">
      <c r="C253" s="85"/>
    </row>
    <row r="254" ht="15.75" customHeight="1" spans="3:3">
      <c r="C254" s="85"/>
    </row>
    <row r="255" ht="15.75" customHeight="1" spans="3:3">
      <c r="C255" s="85"/>
    </row>
    <row r="256" ht="15.75" customHeight="1" spans="3:3">
      <c r="C256" s="85"/>
    </row>
    <row r="257" ht="15.75" customHeight="1" spans="3:3">
      <c r="C257" s="85"/>
    </row>
    <row r="258" ht="15.75" customHeight="1" spans="3:3">
      <c r="C258" s="85"/>
    </row>
    <row r="259" ht="15.75" customHeight="1" spans="3:3">
      <c r="C259" s="85"/>
    </row>
    <row r="260" ht="15.75" customHeight="1" spans="3:3">
      <c r="C260" s="85"/>
    </row>
    <row r="261" ht="15.75" customHeight="1" spans="3:3">
      <c r="C261" s="85"/>
    </row>
    <row r="262" ht="15.75" customHeight="1" spans="3:3">
      <c r="C262" s="85"/>
    </row>
    <row r="263" ht="15.75" customHeight="1" spans="3:3">
      <c r="C263" s="85"/>
    </row>
    <row r="264" ht="15.75" customHeight="1" spans="3:3">
      <c r="C264" s="85"/>
    </row>
    <row r="265" ht="15.75" customHeight="1" spans="3:3">
      <c r="C265" s="85"/>
    </row>
    <row r="266" ht="15.75" customHeight="1" spans="3:3">
      <c r="C266" s="85"/>
    </row>
    <row r="267" ht="15.75" customHeight="1" spans="3:3">
      <c r="C267" s="85"/>
    </row>
    <row r="268" ht="15.75" customHeight="1" spans="3:3">
      <c r="C268" s="85"/>
    </row>
    <row r="269" ht="15.75" customHeight="1" spans="3:3">
      <c r="C269" s="85"/>
    </row>
    <row r="270" ht="15.75" customHeight="1" spans="3:3">
      <c r="C270" s="85"/>
    </row>
    <row r="271" ht="15.75" customHeight="1" spans="3:3">
      <c r="C271" s="85"/>
    </row>
    <row r="272" ht="15.75" customHeight="1" spans="3:3">
      <c r="C272" s="85"/>
    </row>
    <row r="273" ht="15.75" customHeight="1" spans="3:3">
      <c r="C273" s="85"/>
    </row>
    <row r="274" ht="15.75" customHeight="1" spans="3:3">
      <c r="C274" s="85"/>
    </row>
    <row r="275" ht="15.75" customHeight="1" spans="3:3">
      <c r="C275" s="85"/>
    </row>
    <row r="276" ht="15.75" customHeight="1" spans="3:3">
      <c r="C276" s="85"/>
    </row>
    <row r="277" ht="15.75" customHeight="1" spans="3:3">
      <c r="C277" s="85"/>
    </row>
    <row r="278" ht="15.75" customHeight="1" spans="3:3">
      <c r="C278" s="85"/>
    </row>
    <row r="279" ht="15.75" customHeight="1" spans="3:3">
      <c r="C279" s="85"/>
    </row>
    <row r="280" ht="15.75" customHeight="1" spans="3:3">
      <c r="C280" s="85"/>
    </row>
    <row r="281" ht="15.75" customHeight="1" spans="3:3">
      <c r="C281" s="85"/>
    </row>
    <row r="282" ht="15.75" customHeight="1" spans="3:3">
      <c r="C282" s="85"/>
    </row>
    <row r="283" ht="15.75" customHeight="1" spans="3:3">
      <c r="C283" s="85"/>
    </row>
    <row r="284" ht="15.75" customHeight="1" spans="3:3">
      <c r="C284" s="85"/>
    </row>
    <row r="285" ht="15.75" customHeight="1" spans="3:3">
      <c r="C285" s="85"/>
    </row>
    <row r="286" ht="15.75" customHeight="1" spans="3:3">
      <c r="C286" s="85"/>
    </row>
    <row r="287" ht="15.75" customHeight="1" spans="3:3">
      <c r="C287" s="85"/>
    </row>
    <row r="288" ht="15.75" customHeight="1" spans="3:3">
      <c r="C288" s="85"/>
    </row>
    <row r="289" ht="15.75" customHeight="1" spans="3:3">
      <c r="C289" s="85"/>
    </row>
    <row r="290" ht="15.75" customHeight="1" spans="3:3">
      <c r="C290" s="85"/>
    </row>
    <row r="291" ht="15.75" customHeight="1" spans="3:3">
      <c r="C291" s="85"/>
    </row>
    <row r="292" ht="15.75" customHeight="1" spans="3:3">
      <c r="C292" s="85"/>
    </row>
    <row r="293" ht="15.75" customHeight="1" spans="3:3">
      <c r="C293" s="85"/>
    </row>
    <row r="294" ht="15.75" customHeight="1" spans="3:3">
      <c r="C294" s="85"/>
    </row>
    <row r="295" ht="15.75" customHeight="1" spans="3:3">
      <c r="C295" s="85"/>
    </row>
    <row r="296" ht="15.75" customHeight="1" spans="3:3">
      <c r="C296" s="85"/>
    </row>
    <row r="297" ht="15.75" customHeight="1" spans="3:3">
      <c r="C297" s="85"/>
    </row>
    <row r="298" ht="15.75" customHeight="1" spans="3:3">
      <c r="C298" s="85"/>
    </row>
    <row r="299" ht="15.75" customHeight="1" spans="3:3">
      <c r="C299" s="85"/>
    </row>
    <row r="300" ht="15.75" customHeight="1" spans="3:3">
      <c r="C300" s="85"/>
    </row>
    <row r="301" ht="15.75" customHeight="1" spans="3:3">
      <c r="C301" s="85"/>
    </row>
    <row r="302" ht="15.75" customHeight="1" spans="3:3">
      <c r="C302" s="85"/>
    </row>
    <row r="303" ht="15.75" customHeight="1" spans="3:3">
      <c r="C303" s="85"/>
    </row>
    <row r="304" ht="15.75" customHeight="1" spans="3:3">
      <c r="C304" s="85"/>
    </row>
    <row r="305" ht="15.75" customHeight="1" spans="3:3">
      <c r="C305" s="85"/>
    </row>
    <row r="306" ht="15.75" customHeight="1" spans="3:3">
      <c r="C306" s="85"/>
    </row>
    <row r="307" ht="15.75" customHeight="1" spans="3:3">
      <c r="C307" s="85"/>
    </row>
    <row r="308" ht="15.75" customHeight="1" spans="3:3">
      <c r="C308" s="85"/>
    </row>
    <row r="309" ht="15.75" customHeight="1" spans="3:3">
      <c r="C309" s="85"/>
    </row>
    <row r="310" ht="15.75" customHeight="1" spans="3:3">
      <c r="C310" s="85"/>
    </row>
    <row r="311" ht="15.75" customHeight="1" spans="3:3">
      <c r="C311" s="85"/>
    </row>
    <row r="312" ht="15.75" customHeight="1" spans="3:3">
      <c r="C312" s="85"/>
    </row>
    <row r="313" ht="15.75" customHeight="1" spans="3:3">
      <c r="C313" s="85"/>
    </row>
    <row r="314" ht="15.75" customHeight="1" spans="3:3">
      <c r="C314" s="85"/>
    </row>
    <row r="315" ht="15.75" customHeight="1" spans="3:3">
      <c r="C315" s="85"/>
    </row>
    <row r="316" ht="15.75" customHeight="1" spans="3:3">
      <c r="C316" s="85"/>
    </row>
    <row r="317" ht="15.75" customHeight="1" spans="3:3">
      <c r="C317" s="85"/>
    </row>
    <row r="318" ht="15.75" customHeight="1" spans="3:3">
      <c r="C318" s="85"/>
    </row>
    <row r="319" ht="15.75" customHeight="1" spans="3:3">
      <c r="C319" s="85"/>
    </row>
    <row r="320" ht="15.75" customHeight="1" spans="3:3">
      <c r="C320" s="85"/>
    </row>
    <row r="321" ht="15.75" customHeight="1" spans="3:3">
      <c r="C321" s="85"/>
    </row>
    <row r="322" ht="15.75" customHeight="1" spans="3:3">
      <c r="C322" s="85"/>
    </row>
    <row r="323" ht="15.75" customHeight="1" spans="3:3">
      <c r="C323" s="85"/>
    </row>
    <row r="324" ht="15.75" customHeight="1" spans="3:3">
      <c r="C324" s="85"/>
    </row>
    <row r="325" ht="15.75" customHeight="1" spans="3:3">
      <c r="C325" s="85"/>
    </row>
    <row r="326" ht="15.75" customHeight="1" spans="3:3">
      <c r="C326" s="85"/>
    </row>
    <row r="327" ht="15.75" customHeight="1" spans="3:3">
      <c r="C327" s="85"/>
    </row>
    <row r="328" ht="15.75" customHeight="1" spans="3:3">
      <c r="C328" s="85"/>
    </row>
    <row r="329" ht="15.75" customHeight="1" spans="3:3">
      <c r="C329" s="85"/>
    </row>
    <row r="330" ht="15.75" customHeight="1" spans="3:3">
      <c r="C330" s="85"/>
    </row>
    <row r="331" ht="15.75" customHeight="1" spans="3:3">
      <c r="C331" s="85"/>
    </row>
    <row r="332" ht="15.75" customHeight="1" spans="3:3">
      <c r="C332" s="85"/>
    </row>
    <row r="333" ht="15.75" customHeight="1" spans="3:3">
      <c r="C333" s="85"/>
    </row>
    <row r="334" ht="15.75" customHeight="1" spans="3:3">
      <c r="C334" s="85"/>
    </row>
    <row r="335" ht="15.75" customHeight="1" spans="3:3">
      <c r="C335" s="85"/>
    </row>
    <row r="336" ht="15.75" customHeight="1" spans="3:3">
      <c r="C336" s="85"/>
    </row>
    <row r="337" ht="15.75" customHeight="1" spans="3:3">
      <c r="C337" s="85"/>
    </row>
    <row r="338" ht="15.75" customHeight="1" spans="3:3">
      <c r="C338" s="85"/>
    </row>
    <row r="339" ht="15.75" customHeight="1" spans="3:3">
      <c r="C339" s="85"/>
    </row>
    <row r="340" ht="15.75" customHeight="1" spans="3:3">
      <c r="C340" s="85"/>
    </row>
    <row r="341" ht="15.75" customHeight="1" spans="3:3">
      <c r="C341" s="85"/>
    </row>
    <row r="342" ht="15.75" customHeight="1" spans="3:3">
      <c r="C342" s="85"/>
    </row>
    <row r="343" ht="15.75" customHeight="1" spans="3:3">
      <c r="C343" s="85"/>
    </row>
    <row r="344" ht="15.75" customHeight="1" spans="3:3">
      <c r="C344" s="85"/>
    </row>
    <row r="345" ht="15.75" customHeight="1" spans="3:3">
      <c r="C345" s="85"/>
    </row>
    <row r="346" ht="15.75" customHeight="1" spans="3:3">
      <c r="C346" s="85"/>
    </row>
    <row r="347" ht="15.75" customHeight="1" spans="3:3">
      <c r="C347" s="85"/>
    </row>
    <row r="348" ht="15.75" customHeight="1" spans="3:3">
      <c r="C348" s="85"/>
    </row>
    <row r="349" ht="15.75" customHeight="1" spans="3:3">
      <c r="C349" s="85"/>
    </row>
    <row r="350" ht="15.75" customHeight="1" spans="3:3">
      <c r="C350" s="85"/>
    </row>
    <row r="351" ht="15.75" customHeight="1" spans="3:3">
      <c r="C351" s="85"/>
    </row>
    <row r="352" ht="15.75" customHeight="1" spans="3:3">
      <c r="C352" s="85"/>
    </row>
    <row r="353" ht="15.75" customHeight="1" spans="3:3">
      <c r="C353" s="85"/>
    </row>
    <row r="354" ht="15.75" customHeight="1" spans="3:3">
      <c r="C354" s="85"/>
    </row>
    <row r="355" ht="15.75" customHeight="1" spans="3:3">
      <c r="C355" s="85"/>
    </row>
    <row r="356" ht="15.75" customHeight="1" spans="3:3">
      <c r="C356" s="85"/>
    </row>
    <row r="357" ht="15.75" customHeight="1" spans="3:3">
      <c r="C357" s="85"/>
    </row>
    <row r="358" ht="15.75" customHeight="1" spans="3:3">
      <c r="C358" s="85"/>
    </row>
    <row r="359" ht="15.75" customHeight="1" spans="3:3">
      <c r="C359" s="85"/>
    </row>
    <row r="360" ht="15.75" customHeight="1" spans="3:3">
      <c r="C360" s="85"/>
    </row>
    <row r="361" ht="15.75" customHeight="1" spans="3:3">
      <c r="C361" s="85"/>
    </row>
    <row r="362" ht="15.75" customHeight="1" spans="3:3">
      <c r="C362" s="85"/>
    </row>
    <row r="363" ht="15.75" customHeight="1" spans="3:3">
      <c r="C363" s="85"/>
    </row>
    <row r="364" ht="15.75" customHeight="1" spans="3:3">
      <c r="C364" s="85"/>
    </row>
    <row r="365" ht="15.75" customHeight="1" spans="3:3">
      <c r="C365" s="85"/>
    </row>
    <row r="366" ht="15.75" customHeight="1" spans="3:3">
      <c r="C366" s="85"/>
    </row>
    <row r="367" ht="15.75" customHeight="1" spans="3:3">
      <c r="C367" s="85"/>
    </row>
    <row r="368" ht="15.75" customHeight="1" spans="3:3">
      <c r="C368" s="85"/>
    </row>
    <row r="369" ht="15.75" customHeight="1" spans="3:3">
      <c r="C369" s="85"/>
    </row>
    <row r="370" ht="15.75" customHeight="1" spans="3:3">
      <c r="C370" s="85"/>
    </row>
    <row r="371" ht="15.75" customHeight="1" spans="3:3">
      <c r="C371" s="85"/>
    </row>
    <row r="372" ht="15.75" customHeight="1" spans="3:3">
      <c r="C372" s="85"/>
    </row>
    <row r="373" ht="15.75" customHeight="1" spans="3:3">
      <c r="C373" s="85"/>
    </row>
    <row r="374" ht="15.75" customHeight="1" spans="3:3">
      <c r="C374" s="85"/>
    </row>
    <row r="375" ht="15.75" customHeight="1" spans="3:3">
      <c r="C375" s="85"/>
    </row>
    <row r="376" ht="15.75" customHeight="1" spans="3:3">
      <c r="C376" s="85"/>
    </row>
    <row r="377" ht="15.75" customHeight="1" spans="3:3">
      <c r="C377" s="85"/>
    </row>
    <row r="378" ht="15.75" customHeight="1" spans="3:3">
      <c r="C378" s="85"/>
    </row>
    <row r="379" ht="15.75" customHeight="1" spans="3:3">
      <c r="C379" s="85"/>
    </row>
    <row r="380" ht="15.75" customHeight="1" spans="3:3">
      <c r="C380" s="85"/>
    </row>
    <row r="381" ht="15.75" customHeight="1" spans="3:3">
      <c r="C381" s="85"/>
    </row>
    <row r="382" ht="15.75" customHeight="1" spans="3:3">
      <c r="C382" s="85"/>
    </row>
    <row r="383" ht="15.75" customHeight="1" spans="3:3">
      <c r="C383" s="85"/>
    </row>
    <row r="384" ht="15.75" customHeight="1" spans="3:3">
      <c r="C384" s="85"/>
    </row>
    <row r="385" ht="15.75" customHeight="1" spans="3:3">
      <c r="C385" s="85"/>
    </row>
    <row r="386" ht="15.75" customHeight="1" spans="3:3">
      <c r="C386" s="85"/>
    </row>
    <row r="387" ht="15.75" customHeight="1" spans="3:3">
      <c r="C387" s="85"/>
    </row>
    <row r="388" ht="15.75" customHeight="1" spans="3:3">
      <c r="C388" s="85"/>
    </row>
    <row r="389" ht="15.75" customHeight="1" spans="3:3">
      <c r="C389" s="85"/>
    </row>
    <row r="390" ht="15.75" customHeight="1" spans="3:3">
      <c r="C390" s="85"/>
    </row>
    <row r="391" ht="15.75" customHeight="1" spans="3:3">
      <c r="C391" s="85"/>
    </row>
    <row r="392" ht="15.75" customHeight="1" spans="3:3">
      <c r="C392" s="85"/>
    </row>
    <row r="393" ht="15.75" customHeight="1" spans="3:3">
      <c r="C393" s="85"/>
    </row>
    <row r="394" ht="15.75" customHeight="1" spans="3:3">
      <c r="C394" s="85"/>
    </row>
    <row r="395" ht="15.75" customHeight="1" spans="3:3">
      <c r="C395" s="85"/>
    </row>
    <row r="396" ht="15.75" customHeight="1" spans="3:3">
      <c r="C396" s="85"/>
    </row>
    <row r="397" ht="15.75" customHeight="1" spans="3:3">
      <c r="C397" s="85"/>
    </row>
    <row r="398" ht="15.75" customHeight="1" spans="3:3">
      <c r="C398" s="85"/>
    </row>
    <row r="399" ht="15.75" customHeight="1" spans="3:3">
      <c r="C399" s="85"/>
    </row>
    <row r="400" ht="15.75" customHeight="1" spans="3:3">
      <c r="C400" s="85"/>
    </row>
    <row r="401" ht="15.75" customHeight="1" spans="3:3">
      <c r="C401" s="85"/>
    </row>
    <row r="402" ht="15.75" customHeight="1" spans="3:3">
      <c r="C402" s="85"/>
    </row>
    <row r="403" ht="15.75" customHeight="1" spans="3:3">
      <c r="C403" s="85"/>
    </row>
    <row r="404" ht="15.75" customHeight="1" spans="3:3">
      <c r="C404" s="85"/>
    </row>
    <row r="405" ht="15.75" customHeight="1" spans="3:3">
      <c r="C405" s="85"/>
    </row>
    <row r="406" ht="15.75" customHeight="1" spans="3:3">
      <c r="C406" s="85"/>
    </row>
    <row r="407" ht="15.75" customHeight="1" spans="3:3">
      <c r="C407" s="85"/>
    </row>
    <row r="408" ht="15.75" customHeight="1" spans="3:3">
      <c r="C408" s="85"/>
    </row>
    <row r="409" ht="15.75" customHeight="1" spans="3:3">
      <c r="C409" s="85"/>
    </row>
    <row r="410" ht="15.75" customHeight="1" spans="3:3">
      <c r="C410" s="85"/>
    </row>
    <row r="411" ht="15.75" customHeight="1" spans="3:3">
      <c r="C411" s="85"/>
    </row>
    <row r="412" ht="15.75" customHeight="1" spans="3:3">
      <c r="C412" s="85"/>
    </row>
    <row r="413" ht="15.75" customHeight="1" spans="3:3">
      <c r="C413" s="85"/>
    </row>
    <row r="414" ht="15.75" customHeight="1" spans="3:3">
      <c r="C414" s="85"/>
    </row>
    <row r="415" ht="15.75" customHeight="1" spans="3:3">
      <c r="C415" s="85"/>
    </row>
    <row r="416" ht="15.75" customHeight="1" spans="3:3">
      <c r="C416" s="85"/>
    </row>
    <row r="417" ht="15.75" customHeight="1" spans="3:3">
      <c r="C417" s="85"/>
    </row>
    <row r="418" ht="15.75" customHeight="1" spans="3:3">
      <c r="C418" s="85"/>
    </row>
    <row r="419" ht="15.75" customHeight="1" spans="3:3">
      <c r="C419" s="85"/>
    </row>
    <row r="420" ht="15.75" customHeight="1" spans="3:3">
      <c r="C420" s="85"/>
    </row>
    <row r="421" ht="15.75" customHeight="1" spans="3:3">
      <c r="C421" s="85"/>
    </row>
    <row r="422" ht="15.75" customHeight="1" spans="3:3">
      <c r="C422" s="85"/>
    </row>
    <row r="423" ht="15.75" customHeight="1" spans="3:3">
      <c r="C423" s="85"/>
    </row>
    <row r="424" ht="15.75" customHeight="1" spans="3:3">
      <c r="C424" s="85"/>
    </row>
    <row r="425" ht="15.75" customHeight="1" spans="3:3">
      <c r="C425" s="85"/>
    </row>
    <row r="426" ht="15.75" customHeight="1" spans="3:3">
      <c r="C426" s="85"/>
    </row>
    <row r="427" ht="15.75" customHeight="1" spans="3:3">
      <c r="C427" s="85"/>
    </row>
    <row r="428" ht="15.75" customHeight="1" spans="3:3">
      <c r="C428" s="85"/>
    </row>
    <row r="429" ht="15.75" customHeight="1" spans="3:3">
      <c r="C429" s="85"/>
    </row>
    <row r="430" ht="15.75" customHeight="1" spans="3:3">
      <c r="C430" s="85"/>
    </row>
    <row r="431" ht="15.75" customHeight="1" spans="3:3">
      <c r="C431" s="85"/>
    </row>
    <row r="432" ht="15.75" customHeight="1" spans="3:3">
      <c r="C432" s="85"/>
    </row>
    <row r="433" ht="15.75" customHeight="1" spans="3:3">
      <c r="C433" s="85"/>
    </row>
    <row r="434" ht="15.75" customHeight="1" spans="3:3">
      <c r="C434" s="85"/>
    </row>
    <row r="435" ht="15.75" customHeight="1" spans="3:3">
      <c r="C435" s="85"/>
    </row>
    <row r="436" ht="15.75" customHeight="1" spans="3:3">
      <c r="C436" s="85"/>
    </row>
    <row r="437" ht="15.75" customHeight="1" spans="3:3">
      <c r="C437" s="85"/>
    </row>
    <row r="438" ht="15.75" customHeight="1" spans="3:3">
      <c r="C438" s="85"/>
    </row>
    <row r="439" ht="15.75" customHeight="1" spans="3:3">
      <c r="C439" s="85"/>
    </row>
    <row r="440" ht="15.75" customHeight="1" spans="3:3">
      <c r="C440" s="85"/>
    </row>
    <row r="441" ht="15.75" customHeight="1" spans="3:3">
      <c r="C441" s="85"/>
    </row>
    <row r="442" ht="15.75" customHeight="1" spans="3:3">
      <c r="C442" s="85"/>
    </row>
    <row r="443" ht="15.75" customHeight="1" spans="3:3">
      <c r="C443" s="85"/>
    </row>
    <row r="444" ht="15.75" customHeight="1" spans="3:3">
      <c r="C444" s="85"/>
    </row>
    <row r="445" ht="15.75" customHeight="1" spans="3:3">
      <c r="C445" s="85"/>
    </row>
    <row r="446" ht="15.75" customHeight="1" spans="3:3">
      <c r="C446" s="85"/>
    </row>
    <row r="447" ht="15.75" customHeight="1" spans="3:3">
      <c r="C447" s="85"/>
    </row>
    <row r="448" ht="15.75" customHeight="1" spans="3:3">
      <c r="C448" s="85"/>
    </row>
    <row r="449" ht="15.75" customHeight="1" spans="3:3">
      <c r="C449" s="85"/>
    </row>
    <row r="450" ht="15.75" customHeight="1" spans="3:3">
      <c r="C450" s="85"/>
    </row>
    <row r="451" ht="15.75" customHeight="1" spans="3:3">
      <c r="C451" s="85"/>
    </row>
    <row r="452" ht="15.75" customHeight="1" spans="3:3">
      <c r="C452" s="85"/>
    </row>
    <row r="453" ht="15.75" customHeight="1" spans="3:3">
      <c r="C453" s="85"/>
    </row>
    <row r="454" ht="15.75" customHeight="1" spans="3:3">
      <c r="C454" s="85"/>
    </row>
    <row r="455" ht="15.75" customHeight="1" spans="3:3">
      <c r="C455" s="85"/>
    </row>
    <row r="456" ht="15.75" customHeight="1" spans="3:3">
      <c r="C456" s="85"/>
    </row>
    <row r="457" ht="15.75" customHeight="1" spans="3:3">
      <c r="C457" s="85"/>
    </row>
    <row r="458" ht="15.75" customHeight="1" spans="3:3">
      <c r="C458" s="85"/>
    </row>
    <row r="459" ht="15.75" customHeight="1" spans="3:3">
      <c r="C459" s="85"/>
    </row>
    <row r="460" ht="15.75" customHeight="1" spans="3:3">
      <c r="C460" s="85"/>
    </row>
    <row r="461" ht="15.75" customHeight="1" spans="3:3">
      <c r="C461" s="85"/>
    </row>
    <row r="462" ht="15.75" customHeight="1" spans="3:3">
      <c r="C462" s="85"/>
    </row>
    <row r="463" ht="15.75" customHeight="1" spans="3:3">
      <c r="C463" s="85"/>
    </row>
    <row r="464" ht="15.75" customHeight="1" spans="3:3">
      <c r="C464" s="85"/>
    </row>
    <row r="465" ht="15.75" customHeight="1" spans="3:3">
      <c r="C465" s="85"/>
    </row>
    <row r="466" ht="15.75" customHeight="1" spans="3:3">
      <c r="C466" s="85"/>
    </row>
    <row r="467" ht="15.75" customHeight="1" spans="3:3">
      <c r="C467" s="85"/>
    </row>
    <row r="468" ht="15.75" customHeight="1" spans="3:3">
      <c r="C468" s="85"/>
    </row>
    <row r="469" ht="15.75" customHeight="1" spans="3:3">
      <c r="C469" s="85"/>
    </row>
    <row r="470" ht="15.75" customHeight="1" spans="3:3">
      <c r="C470" s="85"/>
    </row>
    <row r="471" ht="15.75" customHeight="1" spans="3:3">
      <c r="C471" s="85"/>
    </row>
    <row r="472" ht="15.75" customHeight="1" spans="3:3">
      <c r="C472" s="85"/>
    </row>
    <row r="473" ht="15.75" customHeight="1" spans="3:3">
      <c r="C473" s="85"/>
    </row>
    <row r="474" ht="15.75" customHeight="1" spans="3:3">
      <c r="C474" s="85"/>
    </row>
    <row r="475" ht="15.75" customHeight="1" spans="3:3">
      <c r="C475" s="85"/>
    </row>
    <row r="476" ht="15.75" customHeight="1" spans="3:3">
      <c r="C476" s="85"/>
    </row>
    <row r="477" ht="15.75" customHeight="1" spans="3:3">
      <c r="C477" s="85"/>
    </row>
    <row r="478" ht="15.75" customHeight="1" spans="3:3">
      <c r="C478" s="85"/>
    </row>
    <row r="479" ht="15.75" customHeight="1" spans="3:3">
      <c r="C479" s="85"/>
    </row>
    <row r="480" ht="15.75" customHeight="1" spans="3:3">
      <c r="C480" s="85"/>
    </row>
    <row r="481" ht="15.75" customHeight="1" spans="3:3">
      <c r="C481" s="85"/>
    </row>
    <row r="482" ht="15.75" customHeight="1" spans="3:3">
      <c r="C482" s="85"/>
    </row>
    <row r="483" ht="15.75" customHeight="1" spans="3:3">
      <c r="C483" s="85"/>
    </row>
    <row r="484" ht="15.75" customHeight="1" spans="3:3">
      <c r="C484" s="85"/>
    </row>
    <row r="485" ht="15.75" customHeight="1" spans="3:3">
      <c r="C485" s="85"/>
    </row>
    <row r="486" ht="15.75" customHeight="1" spans="3:3">
      <c r="C486" s="85"/>
    </row>
    <row r="487" ht="15.75" customHeight="1" spans="3:3">
      <c r="C487" s="85"/>
    </row>
    <row r="488" ht="15.75" customHeight="1" spans="3:3">
      <c r="C488" s="85"/>
    </row>
    <row r="489" ht="15.75" customHeight="1" spans="3:3">
      <c r="C489" s="85"/>
    </row>
    <row r="490" ht="15.75" customHeight="1" spans="3:3">
      <c r="C490" s="85"/>
    </row>
    <row r="491" ht="15.75" customHeight="1" spans="3:3">
      <c r="C491" s="85"/>
    </row>
    <row r="492" ht="15.75" customHeight="1" spans="3:3">
      <c r="C492" s="85"/>
    </row>
    <row r="493" ht="15.75" customHeight="1" spans="3:3">
      <c r="C493" s="85"/>
    </row>
    <row r="494" ht="15.75" customHeight="1" spans="3:3">
      <c r="C494" s="85"/>
    </row>
    <row r="495" ht="15.75" customHeight="1" spans="3:3">
      <c r="C495" s="85"/>
    </row>
    <row r="496" ht="15.75" customHeight="1" spans="3:3">
      <c r="C496" s="85"/>
    </row>
    <row r="497" ht="15.75" customHeight="1" spans="3:3">
      <c r="C497" s="85"/>
    </row>
    <row r="498" ht="15.75" customHeight="1" spans="3:3">
      <c r="C498" s="85"/>
    </row>
    <row r="499" ht="15.75" customHeight="1" spans="3:3">
      <c r="C499" s="85"/>
    </row>
    <row r="500" ht="15.75" customHeight="1" spans="3:3">
      <c r="C500" s="85"/>
    </row>
    <row r="501" ht="15.75" customHeight="1" spans="3:3">
      <c r="C501" s="85"/>
    </row>
    <row r="502" ht="15.75" customHeight="1" spans="3:3">
      <c r="C502" s="85"/>
    </row>
    <row r="503" ht="15.75" customHeight="1" spans="3:3">
      <c r="C503" s="85"/>
    </row>
    <row r="504" ht="15.75" customHeight="1" spans="3:3">
      <c r="C504" s="85"/>
    </row>
    <row r="505" ht="15.75" customHeight="1" spans="3:3">
      <c r="C505" s="85"/>
    </row>
    <row r="506" ht="15.75" customHeight="1" spans="3:3">
      <c r="C506" s="85"/>
    </row>
    <row r="507" ht="15.75" customHeight="1" spans="3:3">
      <c r="C507" s="85"/>
    </row>
    <row r="508" ht="15.75" customHeight="1" spans="3:3">
      <c r="C508" s="85"/>
    </row>
    <row r="509" ht="15.75" customHeight="1" spans="3:3">
      <c r="C509" s="85"/>
    </row>
    <row r="510" ht="15.75" customHeight="1" spans="3:3">
      <c r="C510" s="85"/>
    </row>
    <row r="511" ht="15.75" customHeight="1" spans="3:3">
      <c r="C511" s="85"/>
    </row>
    <row r="512" ht="15.75" customHeight="1" spans="3:3">
      <c r="C512" s="85"/>
    </row>
    <row r="513" ht="15.75" customHeight="1" spans="3:3">
      <c r="C513" s="85"/>
    </row>
    <row r="514" ht="15.75" customHeight="1" spans="3:3">
      <c r="C514" s="85"/>
    </row>
    <row r="515" ht="15.75" customHeight="1" spans="3:3">
      <c r="C515" s="85"/>
    </row>
    <row r="516" ht="15.75" customHeight="1" spans="3:3">
      <c r="C516" s="85"/>
    </row>
    <row r="517" ht="15.75" customHeight="1" spans="3:3">
      <c r="C517" s="85"/>
    </row>
    <row r="518" ht="15.75" customHeight="1" spans="3:3">
      <c r="C518" s="85"/>
    </row>
    <row r="519" ht="15.75" customHeight="1" spans="3:3">
      <c r="C519" s="85"/>
    </row>
    <row r="520" ht="15.75" customHeight="1" spans="3:3">
      <c r="C520" s="85"/>
    </row>
    <row r="521" ht="15.75" customHeight="1" spans="3:3">
      <c r="C521" s="85"/>
    </row>
    <row r="522" ht="15.75" customHeight="1" spans="3:3">
      <c r="C522" s="85"/>
    </row>
    <row r="523" ht="15.75" customHeight="1" spans="3:3">
      <c r="C523" s="85"/>
    </row>
    <row r="524" ht="15.75" customHeight="1" spans="3:3">
      <c r="C524" s="85"/>
    </row>
    <row r="525" ht="15.75" customHeight="1" spans="3:3">
      <c r="C525" s="85"/>
    </row>
    <row r="526" ht="15.75" customHeight="1" spans="3:3">
      <c r="C526" s="85"/>
    </row>
    <row r="527" ht="15.75" customHeight="1" spans="3:3">
      <c r="C527" s="85"/>
    </row>
    <row r="528" ht="15.75" customHeight="1" spans="3:3">
      <c r="C528" s="85"/>
    </row>
    <row r="529" ht="15.75" customHeight="1" spans="3:3">
      <c r="C529" s="85"/>
    </row>
    <row r="530" ht="15.75" customHeight="1" spans="3:3">
      <c r="C530" s="85"/>
    </row>
    <row r="531" ht="15.75" customHeight="1" spans="3:3">
      <c r="C531" s="85"/>
    </row>
    <row r="532" ht="15.75" customHeight="1" spans="3:3">
      <c r="C532" s="85"/>
    </row>
    <row r="533" ht="15.75" customHeight="1" spans="3:3">
      <c r="C533" s="85"/>
    </row>
    <row r="534" ht="15.75" customHeight="1" spans="3:3">
      <c r="C534" s="85"/>
    </row>
    <row r="535" ht="15.75" customHeight="1" spans="3:3">
      <c r="C535" s="85"/>
    </row>
    <row r="536" ht="15.75" customHeight="1" spans="3:3">
      <c r="C536" s="85"/>
    </row>
    <row r="537" ht="15.75" customHeight="1" spans="3:3">
      <c r="C537" s="85"/>
    </row>
    <row r="538" ht="15.75" customHeight="1" spans="3:3">
      <c r="C538" s="85"/>
    </row>
    <row r="539" ht="15.75" customHeight="1" spans="3:3">
      <c r="C539" s="85"/>
    </row>
    <row r="540" ht="15.75" customHeight="1" spans="3:3">
      <c r="C540" s="85"/>
    </row>
    <row r="541" ht="15.75" customHeight="1" spans="3:3">
      <c r="C541" s="85"/>
    </row>
    <row r="542" ht="15.75" customHeight="1" spans="3:3">
      <c r="C542" s="85"/>
    </row>
    <row r="543" ht="15.75" customHeight="1" spans="3:3">
      <c r="C543" s="85"/>
    </row>
    <row r="544" ht="15.75" customHeight="1" spans="3:3">
      <c r="C544" s="85"/>
    </row>
    <row r="545" ht="15.75" customHeight="1" spans="3:3">
      <c r="C545" s="85"/>
    </row>
    <row r="546" ht="15.75" customHeight="1" spans="3:3">
      <c r="C546" s="85"/>
    </row>
    <row r="547" ht="15.75" customHeight="1" spans="3:3">
      <c r="C547" s="85"/>
    </row>
    <row r="548" ht="15.75" customHeight="1" spans="3:3">
      <c r="C548" s="85"/>
    </row>
    <row r="549" ht="15.75" customHeight="1" spans="3:3">
      <c r="C549" s="85"/>
    </row>
    <row r="550" ht="15.75" customHeight="1" spans="3:3">
      <c r="C550" s="85"/>
    </row>
    <row r="551" ht="15.75" customHeight="1" spans="3:3">
      <c r="C551" s="85"/>
    </row>
    <row r="552" ht="15.75" customHeight="1" spans="3:3">
      <c r="C552" s="85"/>
    </row>
    <row r="553" ht="15.75" customHeight="1" spans="3:3">
      <c r="C553" s="85"/>
    </row>
    <row r="554" ht="15.75" customHeight="1" spans="3:3">
      <c r="C554" s="85"/>
    </row>
    <row r="555" ht="15.75" customHeight="1" spans="3:3">
      <c r="C555" s="85"/>
    </row>
    <row r="556" ht="15.75" customHeight="1" spans="3:3">
      <c r="C556" s="85"/>
    </row>
    <row r="557" ht="15.75" customHeight="1" spans="3:3">
      <c r="C557" s="85"/>
    </row>
    <row r="558" ht="15.75" customHeight="1" spans="3:3">
      <c r="C558" s="85"/>
    </row>
    <row r="559" ht="15.75" customHeight="1" spans="3:3">
      <c r="C559" s="85"/>
    </row>
    <row r="560" ht="15.75" customHeight="1" spans="3:3">
      <c r="C560" s="85"/>
    </row>
    <row r="561" ht="15.75" customHeight="1" spans="3:3">
      <c r="C561" s="85"/>
    </row>
    <row r="562" ht="15.75" customHeight="1" spans="3:3">
      <c r="C562" s="85"/>
    </row>
    <row r="563" ht="15.75" customHeight="1" spans="3:3">
      <c r="C563" s="85"/>
    </row>
    <row r="564" ht="15.75" customHeight="1" spans="3:3">
      <c r="C564" s="85"/>
    </row>
    <row r="565" ht="15.75" customHeight="1" spans="3:3">
      <c r="C565" s="85"/>
    </row>
    <row r="566" ht="15.75" customHeight="1" spans="3:3">
      <c r="C566" s="85"/>
    </row>
    <row r="567" ht="15.75" customHeight="1" spans="3:3">
      <c r="C567" s="85"/>
    </row>
    <row r="568" ht="15.75" customHeight="1" spans="3:3">
      <c r="C568" s="85"/>
    </row>
    <row r="569" ht="15.75" customHeight="1" spans="3:3">
      <c r="C569" s="85"/>
    </row>
    <row r="570" ht="15.75" customHeight="1" spans="3:3">
      <c r="C570" s="85"/>
    </row>
    <row r="571" ht="15.75" customHeight="1" spans="3:3">
      <c r="C571" s="85"/>
    </row>
    <row r="572" ht="15.75" customHeight="1" spans="3:3">
      <c r="C572" s="85"/>
    </row>
    <row r="573" ht="15.75" customHeight="1" spans="3:3">
      <c r="C573" s="85"/>
    </row>
    <row r="574" ht="15.75" customHeight="1" spans="3:3">
      <c r="C574" s="85"/>
    </row>
    <row r="575" ht="15.75" customHeight="1" spans="3:3">
      <c r="C575" s="85"/>
    </row>
    <row r="576" ht="15.75" customHeight="1" spans="3:3">
      <c r="C576" s="85"/>
    </row>
    <row r="577" ht="15.75" customHeight="1" spans="3:3">
      <c r="C577" s="85"/>
    </row>
    <row r="578" ht="15.75" customHeight="1" spans="3:3">
      <c r="C578" s="85"/>
    </row>
    <row r="579" ht="15.75" customHeight="1" spans="3:3">
      <c r="C579" s="85"/>
    </row>
    <row r="580" ht="15.75" customHeight="1" spans="3:3">
      <c r="C580" s="85"/>
    </row>
    <row r="581" ht="15.75" customHeight="1" spans="3:3">
      <c r="C581" s="85"/>
    </row>
    <row r="582" ht="15.75" customHeight="1" spans="3:3">
      <c r="C582" s="85"/>
    </row>
    <row r="583" ht="15.75" customHeight="1" spans="3:3">
      <c r="C583" s="85"/>
    </row>
    <row r="584" ht="15.75" customHeight="1" spans="3:3">
      <c r="C584" s="85"/>
    </row>
    <row r="585" ht="15.75" customHeight="1" spans="3:3">
      <c r="C585" s="85"/>
    </row>
    <row r="586" ht="15.75" customHeight="1" spans="3:3">
      <c r="C586" s="85"/>
    </row>
    <row r="587" ht="15.75" customHeight="1" spans="3:3">
      <c r="C587" s="85"/>
    </row>
    <row r="588" ht="15.75" customHeight="1" spans="3:3">
      <c r="C588" s="85"/>
    </row>
    <row r="589" ht="15.75" customHeight="1" spans="3:3">
      <c r="C589" s="85"/>
    </row>
    <row r="590" ht="15.75" customHeight="1" spans="3:3">
      <c r="C590" s="85"/>
    </row>
    <row r="591" ht="15.75" customHeight="1" spans="3:3">
      <c r="C591" s="85"/>
    </row>
    <row r="592" ht="15.75" customHeight="1" spans="3:3">
      <c r="C592" s="85"/>
    </row>
    <row r="593" ht="15.75" customHeight="1" spans="3:3">
      <c r="C593" s="85"/>
    </row>
    <row r="594" ht="15.75" customHeight="1" spans="3:3">
      <c r="C594" s="85"/>
    </row>
    <row r="595" ht="15.75" customHeight="1" spans="3:3">
      <c r="C595" s="85"/>
    </row>
    <row r="596" ht="15.75" customHeight="1" spans="3:3">
      <c r="C596" s="85"/>
    </row>
    <row r="597" ht="15.75" customHeight="1" spans="3:3">
      <c r="C597" s="85"/>
    </row>
    <row r="598" ht="15.75" customHeight="1" spans="3:3">
      <c r="C598" s="85"/>
    </row>
    <row r="599" ht="15.75" customHeight="1" spans="3:3">
      <c r="C599" s="85"/>
    </row>
    <row r="600" ht="15.75" customHeight="1" spans="3:3">
      <c r="C600" s="85"/>
    </row>
    <row r="601" ht="15.75" customHeight="1" spans="3:3">
      <c r="C601" s="85"/>
    </row>
    <row r="602" ht="15.75" customHeight="1" spans="3:3">
      <c r="C602" s="85"/>
    </row>
    <row r="603" ht="15.75" customHeight="1" spans="3:3">
      <c r="C603" s="85"/>
    </row>
    <row r="604" ht="15.75" customHeight="1" spans="3:3">
      <c r="C604" s="85"/>
    </row>
    <row r="605" ht="15.75" customHeight="1" spans="3:3">
      <c r="C605" s="85"/>
    </row>
    <row r="606" ht="15.75" customHeight="1" spans="3:3">
      <c r="C606" s="85"/>
    </row>
    <row r="607" ht="15.75" customHeight="1" spans="3:3">
      <c r="C607" s="85"/>
    </row>
    <row r="608" ht="15.75" customHeight="1" spans="3:3">
      <c r="C608" s="85"/>
    </row>
    <row r="609" ht="15.75" customHeight="1" spans="3:3">
      <c r="C609" s="85"/>
    </row>
    <row r="610" ht="15.75" customHeight="1" spans="3:3">
      <c r="C610" s="85"/>
    </row>
    <row r="611" ht="15.75" customHeight="1" spans="3:3">
      <c r="C611" s="85"/>
    </row>
    <row r="612" ht="15.75" customHeight="1" spans="3:3">
      <c r="C612" s="85"/>
    </row>
    <row r="613" ht="15.75" customHeight="1" spans="3:3">
      <c r="C613" s="85"/>
    </row>
    <row r="614" ht="15.75" customHeight="1" spans="3:3">
      <c r="C614" s="85"/>
    </row>
    <row r="615" ht="15.75" customHeight="1" spans="3:3">
      <c r="C615" s="85"/>
    </row>
    <row r="616" ht="15.75" customHeight="1" spans="3:3">
      <c r="C616" s="85"/>
    </row>
    <row r="617" ht="15.75" customHeight="1" spans="3:3">
      <c r="C617" s="85"/>
    </row>
    <row r="618" ht="15.75" customHeight="1" spans="3:3">
      <c r="C618" s="85"/>
    </row>
    <row r="619" ht="15.75" customHeight="1" spans="3:3">
      <c r="C619" s="85"/>
    </row>
    <row r="620" ht="15.75" customHeight="1" spans="3:3">
      <c r="C620" s="85"/>
    </row>
    <row r="621" ht="15.75" customHeight="1" spans="3:3">
      <c r="C621" s="85"/>
    </row>
    <row r="622" ht="15.75" customHeight="1" spans="3:3">
      <c r="C622" s="85"/>
    </row>
    <row r="623" ht="15.75" customHeight="1" spans="3:3">
      <c r="C623" s="85"/>
    </row>
    <row r="624" ht="15.75" customHeight="1" spans="3:3">
      <c r="C624" s="85"/>
    </row>
    <row r="625" ht="15.75" customHeight="1" spans="3:3">
      <c r="C625" s="85"/>
    </row>
    <row r="626" ht="15.75" customHeight="1" spans="3:3">
      <c r="C626" s="85"/>
    </row>
    <row r="627" ht="15.75" customHeight="1" spans="3:3">
      <c r="C627" s="85"/>
    </row>
    <row r="628" ht="15.75" customHeight="1" spans="3:3">
      <c r="C628" s="85"/>
    </row>
    <row r="629" ht="15.75" customHeight="1" spans="3:3">
      <c r="C629" s="85"/>
    </row>
    <row r="630" ht="15.75" customHeight="1" spans="3:3">
      <c r="C630" s="85"/>
    </row>
    <row r="631" ht="15.75" customHeight="1" spans="3:3">
      <c r="C631" s="85"/>
    </row>
    <row r="632" ht="15.75" customHeight="1" spans="3:3">
      <c r="C632" s="85"/>
    </row>
    <row r="633" ht="15.75" customHeight="1" spans="3:3">
      <c r="C633" s="85"/>
    </row>
    <row r="634" ht="15.75" customHeight="1" spans="3:3">
      <c r="C634" s="85"/>
    </row>
    <row r="635" ht="15.75" customHeight="1" spans="3:3">
      <c r="C635" s="85"/>
    </row>
    <row r="636" ht="15.75" customHeight="1" spans="3:3">
      <c r="C636" s="85"/>
    </row>
    <row r="637" ht="15.75" customHeight="1" spans="3:3">
      <c r="C637" s="85"/>
    </row>
    <row r="638" ht="15.75" customHeight="1" spans="3:3">
      <c r="C638" s="85"/>
    </row>
    <row r="639" ht="15.75" customHeight="1" spans="3:3">
      <c r="C639" s="85"/>
    </row>
    <row r="640" ht="15.75" customHeight="1" spans="3:3">
      <c r="C640" s="85"/>
    </row>
    <row r="641" ht="15.75" customHeight="1" spans="3:3">
      <c r="C641" s="85"/>
    </row>
    <row r="642" ht="15.75" customHeight="1" spans="3:3">
      <c r="C642" s="85"/>
    </row>
    <row r="643" ht="15.75" customHeight="1" spans="3:3">
      <c r="C643" s="85"/>
    </row>
    <row r="644" ht="15.75" customHeight="1" spans="3:3">
      <c r="C644" s="85"/>
    </row>
    <row r="645" ht="15.75" customHeight="1" spans="3:3">
      <c r="C645" s="85"/>
    </row>
    <row r="646" ht="15.75" customHeight="1" spans="3:3">
      <c r="C646" s="85"/>
    </row>
    <row r="647" ht="15.75" customHeight="1" spans="3:3">
      <c r="C647" s="85"/>
    </row>
    <row r="648" ht="15.75" customHeight="1" spans="3:3">
      <c r="C648" s="85"/>
    </row>
    <row r="649" ht="15.75" customHeight="1" spans="3:3">
      <c r="C649" s="85"/>
    </row>
    <row r="650" ht="15.75" customHeight="1" spans="3:3">
      <c r="C650" s="85"/>
    </row>
    <row r="651" ht="15.75" customHeight="1" spans="3:3">
      <c r="C651" s="85"/>
    </row>
    <row r="652" ht="15.75" customHeight="1" spans="3:3">
      <c r="C652" s="85"/>
    </row>
    <row r="653" ht="15.75" customHeight="1" spans="3:3">
      <c r="C653" s="85"/>
    </row>
    <row r="654" ht="15.75" customHeight="1" spans="3:3">
      <c r="C654" s="85"/>
    </row>
    <row r="655" ht="15.75" customHeight="1" spans="3:3">
      <c r="C655" s="85"/>
    </row>
    <row r="656" ht="15.75" customHeight="1" spans="3:3">
      <c r="C656" s="85"/>
    </row>
    <row r="657" ht="15.75" customHeight="1" spans="3:3">
      <c r="C657" s="85"/>
    </row>
    <row r="658" ht="15.75" customHeight="1" spans="3:3">
      <c r="C658" s="85"/>
    </row>
    <row r="659" ht="15.75" customHeight="1" spans="3:3">
      <c r="C659" s="85"/>
    </row>
    <row r="660" ht="15.75" customHeight="1" spans="3:3">
      <c r="C660" s="85"/>
    </row>
    <row r="661" ht="15.75" customHeight="1" spans="3:3">
      <c r="C661" s="85"/>
    </row>
    <row r="662" ht="15.75" customHeight="1" spans="3:3">
      <c r="C662" s="85"/>
    </row>
    <row r="663" ht="15.75" customHeight="1" spans="3:3">
      <c r="C663" s="85"/>
    </row>
    <row r="664" ht="15.75" customHeight="1" spans="3:3">
      <c r="C664" s="85"/>
    </row>
    <row r="665" ht="15.75" customHeight="1" spans="3:3">
      <c r="C665" s="85"/>
    </row>
    <row r="666" ht="15.75" customHeight="1" spans="3:3">
      <c r="C666" s="85"/>
    </row>
    <row r="667" ht="15.75" customHeight="1" spans="3:3">
      <c r="C667" s="85"/>
    </row>
    <row r="668" ht="15.75" customHeight="1" spans="3:3">
      <c r="C668" s="85"/>
    </row>
    <row r="669" ht="15.75" customHeight="1" spans="3:3">
      <c r="C669" s="85"/>
    </row>
    <row r="670" ht="15.75" customHeight="1" spans="3:3">
      <c r="C670" s="85"/>
    </row>
    <row r="671" ht="15.75" customHeight="1" spans="3:3">
      <c r="C671" s="85"/>
    </row>
    <row r="672" ht="15.75" customHeight="1" spans="3:3">
      <c r="C672" s="85"/>
    </row>
    <row r="673" ht="15.75" customHeight="1" spans="3:3">
      <c r="C673" s="85"/>
    </row>
    <row r="674" ht="15.75" customHeight="1" spans="3:3">
      <c r="C674" s="85"/>
    </row>
    <row r="675" ht="15.75" customHeight="1" spans="3:3">
      <c r="C675" s="85"/>
    </row>
    <row r="676" ht="15.75" customHeight="1" spans="3:3">
      <c r="C676" s="85"/>
    </row>
    <row r="677" ht="15.75" customHeight="1" spans="3:3">
      <c r="C677" s="85"/>
    </row>
    <row r="678" ht="15.75" customHeight="1" spans="3:3">
      <c r="C678" s="85"/>
    </row>
    <row r="679" ht="15.75" customHeight="1" spans="3:3">
      <c r="C679" s="85"/>
    </row>
    <row r="680" ht="15.75" customHeight="1" spans="3:3">
      <c r="C680" s="85"/>
    </row>
    <row r="681" ht="15.75" customHeight="1" spans="3:3">
      <c r="C681" s="85"/>
    </row>
    <row r="682" ht="15.75" customHeight="1" spans="3:3">
      <c r="C682" s="85"/>
    </row>
    <row r="683" ht="15.75" customHeight="1" spans="3:3">
      <c r="C683" s="85"/>
    </row>
    <row r="684" ht="15.75" customHeight="1" spans="3:3">
      <c r="C684" s="85"/>
    </row>
    <row r="685" ht="15.75" customHeight="1" spans="3:3">
      <c r="C685" s="85"/>
    </row>
    <row r="686" ht="15.75" customHeight="1" spans="3:3">
      <c r="C686" s="85"/>
    </row>
    <row r="687" ht="15.75" customHeight="1" spans="3:3">
      <c r="C687" s="85"/>
    </row>
    <row r="688" ht="15.75" customHeight="1" spans="3:3">
      <c r="C688" s="85"/>
    </row>
    <row r="689" ht="15.75" customHeight="1" spans="3:3">
      <c r="C689" s="85"/>
    </row>
    <row r="690" ht="15.75" customHeight="1" spans="3:3">
      <c r="C690" s="85"/>
    </row>
    <row r="691" ht="15.75" customHeight="1" spans="3:3">
      <c r="C691" s="85"/>
    </row>
    <row r="692" ht="15.75" customHeight="1" spans="3:3">
      <c r="C692" s="85"/>
    </row>
    <row r="693" ht="15.75" customHeight="1" spans="3:3">
      <c r="C693" s="85"/>
    </row>
    <row r="694" ht="15.75" customHeight="1" spans="3:3">
      <c r="C694" s="85"/>
    </row>
    <row r="695" ht="15.75" customHeight="1" spans="3:3">
      <c r="C695" s="85"/>
    </row>
    <row r="696" ht="15.75" customHeight="1" spans="3:3">
      <c r="C696" s="85"/>
    </row>
    <row r="697" ht="15.75" customHeight="1" spans="3:3">
      <c r="C697" s="85"/>
    </row>
    <row r="698" ht="15.75" customHeight="1" spans="3:3">
      <c r="C698" s="85"/>
    </row>
    <row r="699" ht="15.75" customHeight="1" spans="3:3">
      <c r="C699" s="85"/>
    </row>
    <row r="700" ht="15.75" customHeight="1" spans="3:3">
      <c r="C700" s="85"/>
    </row>
    <row r="701" ht="15.75" customHeight="1" spans="3:3">
      <c r="C701" s="85"/>
    </row>
    <row r="702" ht="15.75" customHeight="1" spans="3:3">
      <c r="C702" s="85"/>
    </row>
    <row r="703" ht="15.75" customHeight="1" spans="3:3">
      <c r="C703" s="85"/>
    </row>
    <row r="704" ht="15.75" customHeight="1" spans="3:3">
      <c r="C704" s="85"/>
    </row>
    <row r="705" ht="15.75" customHeight="1" spans="3:3">
      <c r="C705" s="85"/>
    </row>
    <row r="706" ht="15.75" customHeight="1" spans="3:3">
      <c r="C706" s="85"/>
    </row>
    <row r="707" ht="15.75" customHeight="1" spans="3:3">
      <c r="C707" s="85"/>
    </row>
    <row r="708" ht="15.75" customHeight="1" spans="3:3">
      <c r="C708" s="85"/>
    </row>
    <row r="709" ht="15.75" customHeight="1" spans="3:3">
      <c r="C709" s="85"/>
    </row>
    <row r="710" ht="15.75" customHeight="1" spans="3:3">
      <c r="C710" s="85"/>
    </row>
    <row r="711" ht="15.75" customHeight="1" spans="3:3">
      <c r="C711" s="85"/>
    </row>
    <row r="712" ht="15.75" customHeight="1" spans="3:3">
      <c r="C712" s="85"/>
    </row>
    <row r="713" ht="15.75" customHeight="1" spans="3:3">
      <c r="C713" s="85"/>
    </row>
    <row r="714" ht="15.75" customHeight="1" spans="3:3">
      <c r="C714" s="85"/>
    </row>
    <row r="715" ht="15.75" customHeight="1" spans="3:3">
      <c r="C715" s="85"/>
    </row>
    <row r="716" ht="15.75" customHeight="1" spans="3:3">
      <c r="C716" s="85"/>
    </row>
    <row r="717" ht="15.75" customHeight="1" spans="3:3">
      <c r="C717" s="85"/>
    </row>
    <row r="718" ht="15.75" customHeight="1" spans="3:3">
      <c r="C718" s="85"/>
    </row>
    <row r="719" ht="15.75" customHeight="1" spans="3:3">
      <c r="C719" s="85"/>
    </row>
    <row r="720" ht="15.75" customHeight="1" spans="3:3">
      <c r="C720" s="85"/>
    </row>
    <row r="721" ht="15.75" customHeight="1" spans="3:3">
      <c r="C721" s="85"/>
    </row>
    <row r="722" ht="15.75" customHeight="1" spans="3:3">
      <c r="C722" s="85"/>
    </row>
    <row r="723" ht="15.75" customHeight="1" spans="3:3">
      <c r="C723" s="85"/>
    </row>
    <row r="724" ht="15.75" customHeight="1" spans="3:3">
      <c r="C724" s="85"/>
    </row>
    <row r="725" ht="15.75" customHeight="1" spans="3:3">
      <c r="C725" s="85"/>
    </row>
    <row r="726" ht="15.75" customHeight="1" spans="3:3">
      <c r="C726" s="85"/>
    </row>
    <row r="727" ht="15.75" customHeight="1" spans="3:3">
      <c r="C727" s="85"/>
    </row>
    <row r="728" ht="15.75" customHeight="1" spans="3:3">
      <c r="C728" s="85"/>
    </row>
    <row r="729" ht="15.75" customHeight="1" spans="3:3">
      <c r="C729" s="85"/>
    </row>
    <row r="730" ht="15.75" customHeight="1" spans="3:3">
      <c r="C730" s="85"/>
    </row>
    <row r="731" ht="15.75" customHeight="1" spans="3:3">
      <c r="C731" s="85"/>
    </row>
    <row r="732" ht="15.75" customHeight="1" spans="3:3">
      <c r="C732" s="85"/>
    </row>
    <row r="733" ht="15.75" customHeight="1" spans="3:3">
      <c r="C733" s="85"/>
    </row>
    <row r="734" ht="15.75" customHeight="1" spans="3:3">
      <c r="C734" s="85"/>
    </row>
    <row r="735" ht="15.75" customHeight="1" spans="3:3">
      <c r="C735" s="85"/>
    </row>
    <row r="736" ht="15.75" customHeight="1" spans="3:3">
      <c r="C736" s="85"/>
    </row>
    <row r="737" ht="15.75" customHeight="1" spans="3:3">
      <c r="C737" s="85"/>
    </row>
    <row r="738" ht="15.75" customHeight="1" spans="3:3">
      <c r="C738" s="85"/>
    </row>
    <row r="739" ht="15.75" customHeight="1" spans="3:3">
      <c r="C739" s="85"/>
    </row>
    <row r="740" ht="15.75" customHeight="1" spans="3:3">
      <c r="C740" s="85"/>
    </row>
    <row r="741" ht="15.75" customHeight="1" spans="3:3">
      <c r="C741" s="85"/>
    </row>
    <row r="742" ht="15.75" customHeight="1" spans="3:3">
      <c r="C742" s="85"/>
    </row>
    <row r="743" ht="15.75" customHeight="1" spans="3:3">
      <c r="C743" s="85"/>
    </row>
    <row r="744" ht="15.75" customHeight="1" spans="3:3">
      <c r="C744" s="85"/>
    </row>
    <row r="745" ht="15.75" customHeight="1" spans="3:3">
      <c r="C745" s="85"/>
    </row>
    <row r="746" ht="15.75" customHeight="1" spans="3:3">
      <c r="C746" s="85"/>
    </row>
    <row r="747" ht="15.75" customHeight="1" spans="3:3">
      <c r="C747" s="85"/>
    </row>
    <row r="748" ht="15.75" customHeight="1" spans="3:3">
      <c r="C748" s="85"/>
    </row>
    <row r="749" ht="15.75" customHeight="1" spans="3:3">
      <c r="C749" s="85"/>
    </row>
    <row r="750" ht="15.75" customHeight="1" spans="3:3">
      <c r="C750" s="85"/>
    </row>
    <row r="751" ht="15.75" customHeight="1" spans="3:3">
      <c r="C751" s="85"/>
    </row>
    <row r="752" ht="15.75" customHeight="1" spans="3:3">
      <c r="C752" s="85"/>
    </row>
    <row r="753" ht="15.75" customHeight="1" spans="3:3">
      <c r="C753" s="85"/>
    </row>
    <row r="754" ht="15.75" customHeight="1" spans="3:3">
      <c r="C754" s="85"/>
    </row>
    <row r="755" ht="15.75" customHeight="1" spans="3:3">
      <c r="C755" s="85"/>
    </row>
    <row r="756" ht="15.75" customHeight="1" spans="3:3">
      <c r="C756" s="85"/>
    </row>
    <row r="757" ht="15.75" customHeight="1" spans="3:3">
      <c r="C757" s="85"/>
    </row>
    <row r="758" ht="15.75" customHeight="1" spans="3:3">
      <c r="C758" s="85"/>
    </row>
    <row r="759" ht="15.75" customHeight="1" spans="3:3">
      <c r="C759" s="85"/>
    </row>
    <row r="760" ht="15.75" customHeight="1" spans="3:3">
      <c r="C760" s="85"/>
    </row>
    <row r="761" ht="15.75" customHeight="1" spans="3:3">
      <c r="C761" s="85"/>
    </row>
    <row r="762" ht="15.75" customHeight="1" spans="3:3">
      <c r="C762" s="85"/>
    </row>
    <row r="763" ht="15.75" customHeight="1" spans="3:3">
      <c r="C763" s="85"/>
    </row>
    <row r="764" ht="15.75" customHeight="1" spans="3:3">
      <c r="C764" s="85"/>
    </row>
    <row r="765" ht="15.75" customHeight="1" spans="3:3">
      <c r="C765" s="85"/>
    </row>
    <row r="766" ht="15.75" customHeight="1" spans="3:3">
      <c r="C766" s="85"/>
    </row>
    <row r="767" ht="15.75" customHeight="1" spans="3:3">
      <c r="C767" s="85"/>
    </row>
    <row r="768" ht="15.75" customHeight="1" spans="3:3">
      <c r="C768" s="85"/>
    </row>
    <row r="769" ht="15.75" customHeight="1" spans="3:3">
      <c r="C769" s="85"/>
    </row>
    <row r="770" ht="15.75" customHeight="1" spans="3:3">
      <c r="C770" s="85"/>
    </row>
    <row r="771" ht="15.75" customHeight="1" spans="3:3">
      <c r="C771" s="85"/>
    </row>
    <row r="772" ht="15.75" customHeight="1" spans="3:3">
      <c r="C772" s="85"/>
    </row>
    <row r="773" ht="15.75" customHeight="1" spans="3:3">
      <c r="C773" s="85"/>
    </row>
    <row r="774" ht="15.75" customHeight="1" spans="3:3">
      <c r="C774" s="85"/>
    </row>
    <row r="775" ht="15.75" customHeight="1" spans="3:3">
      <c r="C775" s="85"/>
    </row>
    <row r="776" ht="15.75" customHeight="1" spans="3:3">
      <c r="C776" s="85"/>
    </row>
    <row r="777" ht="15.75" customHeight="1" spans="3:3">
      <c r="C777" s="85"/>
    </row>
    <row r="778" ht="15.75" customHeight="1" spans="3:3">
      <c r="C778" s="85"/>
    </row>
    <row r="779" ht="15.75" customHeight="1" spans="3:3">
      <c r="C779" s="85"/>
    </row>
    <row r="780" ht="15.75" customHeight="1" spans="3:3">
      <c r="C780" s="85"/>
    </row>
    <row r="781" ht="15.75" customHeight="1" spans="3:3">
      <c r="C781" s="85"/>
    </row>
    <row r="782" ht="15.75" customHeight="1" spans="3:3">
      <c r="C782" s="85"/>
    </row>
    <row r="783" ht="15.75" customHeight="1" spans="3:3">
      <c r="C783" s="85"/>
    </row>
    <row r="784" ht="15.75" customHeight="1" spans="3:3">
      <c r="C784" s="85"/>
    </row>
    <row r="785" ht="15.75" customHeight="1" spans="3:3">
      <c r="C785" s="85"/>
    </row>
    <row r="786" ht="15.75" customHeight="1" spans="3:3">
      <c r="C786" s="85"/>
    </row>
    <row r="787" ht="15.75" customHeight="1" spans="3:3">
      <c r="C787" s="85"/>
    </row>
    <row r="788" ht="15.75" customHeight="1" spans="3:3">
      <c r="C788" s="85"/>
    </row>
    <row r="789" ht="15.75" customHeight="1" spans="3:3">
      <c r="C789" s="85"/>
    </row>
    <row r="790" ht="15.75" customHeight="1" spans="3:3">
      <c r="C790" s="85"/>
    </row>
    <row r="791" ht="15.75" customHeight="1" spans="3:3">
      <c r="C791" s="85"/>
    </row>
    <row r="792" ht="15.75" customHeight="1" spans="3:3">
      <c r="C792" s="85"/>
    </row>
    <row r="793" ht="15.75" customHeight="1" spans="3:3">
      <c r="C793" s="85"/>
    </row>
    <row r="794" ht="15.75" customHeight="1" spans="3:3">
      <c r="C794" s="85"/>
    </row>
    <row r="795" ht="15.75" customHeight="1" spans="3:3">
      <c r="C795" s="85"/>
    </row>
    <row r="796" ht="15.75" customHeight="1" spans="3:3">
      <c r="C796" s="85"/>
    </row>
    <row r="797" ht="15.75" customHeight="1" spans="3:3">
      <c r="C797" s="85"/>
    </row>
    <row r="798" ht="15.75" customHeight="1" spans="3:3">
      <c r="C798" s="85"/>
    </row>
    <row r="799" ht="15.75" customHeight="1" spans="3:3">
      <c r="C799" s="85"/>
    </row>
    <row r="800" ht="15.75" customHeight="1" spans="3:3">
      <c r="C800" s="85"/>
    </row>
    <row r="801" ht="15.75" customHeight="1" spans="3:3">
      <c r="C801" s="85"/>
    </row>
    <row r="802" ht="15.75" customHeight="1" spans="3:3">
      <c r="C802" s="85"/>
    </row>
    <row r="803" ht="15.75" customHeight="1" spans="3:3">
      <c r="C803" s="85"/>
    </row>
    <row r="804" ht="15.75" customHeight="1" spans="3:3">
      <c r="C804" s="85"/>
    </row>
    <row r="805" ht="15.75" customHeight="1" spans="3:3">
      <c r="C805" s="85"/>
    </row>
    <row r="806" ht="15.75" customHeight="1" spans="3:3">
      <c r="C806" s="85"/>
    </row>
    <row r="807" ht="15.75" customHeight="1" spans="3:3">
      <c r="C807" s="85"/>
    </row>
    <row r="808" ht="15.75" customHeight="1" spans="3:3">
      <c r="C808" s="85"/>
    </row>
    <row r="809" ht="15.75" customHeight="1" spans="3:3">
      <c r="C809" s="85"/>
    </row>
    <row r="810" ht="15.75" customHeight="1" spans="3:3">
      <c r="C810" s="85"/>
    </row>
    <row r="811" ht="15.75" customHeight="1" spans="3:3">
      <c r="C811" s="85"/>
    </row>
    <row r="812" ht="15.75" customHeight="1" spans="3:3">
      <c r="C812" s="85"/>
    </row>
    <row r="813" ht="15.75" customHeight="1" spans="3:3">
      <c r="C813" s="85"/>
    </row>
    <row r="814" ht="15.75" customHeight="1" spans="3:3">
      <c r="C814" s="85"/>
    </row>
    <row r="815" ht="15.75" customHeight="1" spans="3:3">
      <c r="C815" s="85"/>
    </row>
    <row r="816" ht="15.75" customHeight="1" spans="3:3">
      <c r="C816" s="85"/>
    </row>
    <row r="817" ht="15.75" customHeight="1" spans="3:3">
      <c r="C817" s="85"/>
    </row>
    <row r="818" ht="15.75" customHeight="1" spans="3:3">
      <c r="C818" s="85"/>
    </row>
    <row r="819" ht="15.75" customHeight="1" spans="3:3">
      <c r="C819" s="85"/>
    </row>
    <row r="820" ht="15.75" customHeight="1" spans="3:3">
      <c r="C820" s="85"/>
    </row>
    <row r="821" ht="15.75" customHeight="1" spans="3:3">
      <c r="C821" s="85"/>
    </row>
    <row r="822" ht="15.75" customHeight="1" spans="3:3">
      <c r="C822" s="85"/>
    </row>
    <row r="823" ht="15.75" customHeight="1" spans="3:3">
      <c r="C823" s="85"/>
    </row>
    <row r="824" ht="15.75" customHeight="1" spans="3:3">
      <c r="C824" s="85"/>
    </row>
    <row r="825" ht="15.75" customHeight="1" spans="3:3">
      <c r="C825" s="85"/>
    </row>
    <row r="826" ht="15.75" customHeight="1" spans="3:3">
      <c r="C826" s="85"/>
    </row>
    <row r="827" ht="15.75" customHeight="1" spans="3:3">
      <c r="C827" s="85"/>
    </row>
    <row r="828" ht="15.75" customHeight="1" spans="3:3">
      <c r="C828" s="85"/>
    </row>
    <row r="829" ht="15.75" customHeight="1" spans="3:3">
      <c r="C829" s="85"/>
    </row>
    <row r="830" ht="15.75" customHeight="1" spans="3:3">
      <c r="C830" s="85"/>
    </row>
    <row r="831" ht="15.75" customHeight="1" spans="3:3">
      <c r="C831" s="85"/>
    </row>
    <row r="832" ht="15.75" customHeight="1" spans="3:3">
      <c r="C832" s="85"/>
    </row>
    <row r="833" ht="15.75" customHeight="1" spans="3:3">
      <c r="C833" s="85"/>
    </row>
    <row r="834" ht="15.75" customHeight="1" spans="3:3">
      <c r="C834" s="85"/>
    </row>
    <row r="835" ht="15.75" customHeight="1" spans="3:3">
      <c r="C835" s="85"/>
    </row>
    <row r="836" ht="15.75" customHeight="1" spans="3:3">
      <c r="C836" s="85"/>
    </row>
    <row r="837" ht="15.75" customHeight="1" spans="3:3">
      <c r="C837" s="85"/>
    </row>
    <row r="838" ht="15.75" customHeight="1" spans="3:3">
      <c r="C838" s="85"/>
    </row>
    <row r="839" ht="15.75" customHeight="1" spans="3:3">
      <c r="C839" s="85"/>
    </row>
    <row r="840" ht="15.75" customHeight="1" spans="3:3">
      <c r="C840" s="85"/>
    </row>
    <row r="841" ht="15.75" customHeight="1" spans="3:3">
      <c r="C841" s="85"/>
    </row>
    <row r="842" ht="15.75" customHeight="1" spans="3:3">
      <c r="C842" s="85"/>
    </row>
    <row r="843" ht="15.75" customHeight="1" spans="3:3">
      <c r="C843" s="85"/>
    </row>
    <row r="844" ht="15.75" customHeight="1" spans="3:3">
      <c r="C844" s="85"/>
    </row>
    <row r="845" ht="15.75" customHeight="1" spans="3:3">
      <c r="C845" s="85"/>
    </row>
    <row r="846" ht="15.75" customHeight="1" spans="3:3">
      <c r="C846" s="85"/>
    </row>
    <row r="847" ht="15.75" customHeight="1" spans="3:3">
      <c r="C847" s="85"/>
    </row>
    <row r="848" ht="15.75" customHeight="1" spans="3:3">
      <c r="C848" s="85"/>
    </row>
    <row r="849" ht="15.75" customHeight="1" spans="3:3">
      <c r="C849" s="85"/>
    </row>
    <row r="850" ht="15.75" customHeight="1" spans="3:3">
      <c r="C850" s="85"/>
    </row>
    <row r="851" ht="15.75" customHeight="1" spans="3:3">
      <c r="C851" s="85"/>
    </row>
    <row r="852" ht="15.75" customHeight="1" spans="3:3">
      <c r="C852" s="85"/>
    </row>
    <row r="853" ht="15.75" customHeight="1" spans="3:3">
      <c r="C853" s="85"/>
    </row>
    <row r="854" ht="15.75" customHeight="1" spans="3:3">
      <c r="C854" s="85"/>
    </row>
    <row r="855" ht="15.75" customHeight="1" spans="3:3">
      <c r="C855" s="85"/>
    </row>
    <row r="856" ht="15.75" customHeight="1" spans="3:3">
      <c r="C856" s="85"/>
    </row>
    <row r="857" ht="15.75" customHeight="1" spans="3:3">
      <c r="C857" s="85"/>
    </row>
    <row r="858" ht="15.75" customHeight="1" spans="3:3">
      <c r="C858" s="85"/>
    </row>
    <row r="859" ht="15.75" customHeight="1" spans="3:3">
      <c r="C859" s="85"/>
    </row>
    <row r="860" ht="15.75" customHeight="1" spans="3:3">
      <c r="C860" s="85"/>
    </row>
    <row r="861" ht="15.75" customHeight="1" spans="3:3">
      <c r="C861" s="85"/>
    </row>
    <row r="862" ht="15.75" customHeight="1" spans="3:3">
      <c r="C862" s="85"/>
    </row>
    <row r="863" ht="15.75" customHeight="1" spans="3:3">
      <c r="C863" s="85"/>
    </row>
    <row r="864" ht="15.75" customHeight="1" spans="3:3">
      <c r="C864" s="85"/>
    </row>
    <row r="865" ht="15.75" customHeight="1" spans="3:3">
      <c r="C865" s="85"/>
    </row>
    <row r="866" ht="15.75" customHeight="1" spans="3:3">
      <c r="C866" s="85"/>
    </row>
    <row r="867" ht="15.75" customHeight="1" spans="3:3">
      <c r="C867" s="85"/>
    </row>
    <row r="868" ht="15.75" customHeight="1" spans="3:3">
      <c r="C868" s="85"/>
    </row>
    <row r="869" ht="15.75" customHeight="1" spans="3:3">
      <c r="C869" s="85"/>
    </row>
    <row r="870" ht="15.75" customHeight="1" spans="3:3">
      <c r="C870" s="85"/>
    </row>
    <row r="871" ht="15.75" customHeight="1" spans="3:3">
      <c r="C871" s="85"/>
    </row>
    <row r="872" ht="15.75" customHeight="1" spans="3:3">
      <c r="C872" s="85"/>
    </row>
    <row r="873" ht="15.75" customHeight="1" spans="3:3">
      <c r="C873" s="85"/>
    </row>
    <row r="874" ht="15.75" customHeight="1" spans="3:3">
      <c r="C874" s="85"/>
    </row>
    <row r="875" ht="15.75" customHeight="1" spans="3:3">
      <c r="C875" s="85"/>
    </row>
    <row r="876" ht="15.75" customHeight="1" spans="3:3">
      <c r="C876" s="85"/>
    </row>
    <row r="877" ht="15.75" customHeight="1" spans="3:3">
      <c r="C877" s="85"/>
    </row>
    <row r="878" ht="15.75" customHeight="1" spans="3:3">
      <c r="C878" s="85"/>
    </row>
    <row r="879" ht="15.75" customHeight="1" spans="3:3">
      <c r="C879" s="85"/>
    </row>
    <row r="880" ht="15.75" customHeight="1" spans="3:3">
      <c r="C880" s="85"/>
    </row>
    <row r="881" ht="15.75" customHeight="1" spans="3:3">
      <c r="C881" s="85"/>
    </row>
    <row r="882" ht="15.75" customHeight="1" spans="3:3">
      <c r="C882" s="85"/>
    </row>
    <row r="883" ht="15.75" customHeight="1" spans="3:3">
      <c r="C883" s="85"/>
    </row>
    <row r="884" ht="15.75" customHeight="1" spans="3:3">
      <c r="C884" s="85"/>
    </row>
    <row r="885" ht="15.75" customHeight="1" spans="3:3">
      <c r="C885" s="85"/>
    </row>
    <row r="886" ht="15.75" customHeight="1" spans="3:3">
      <c r="C886" s="85"/>
    </row>
    <row r="887" ht="15.75" customHeight="1" spans="3:3">
      <c r="C887" s="85"/>
    </row>
    <row r="888" ht="15.75" customHeight="1" spans="3:3">
      <c r="C888" s="85"/>
    </row>
    <row r="889" ht="15.75" customHeight="1" spans="3:3">
      <c r="C889" s="85"/>
    </row>
    <row r="890" ht="15.75" customHeight="1" spans="3:3">
      <c r="C890" s="85"/>
    </row>
    <row r="891" ht="15.75" customHeight="1" spans="3:3">
      <c r="C891" s="85"/>
    </row>
    <row r="892" ht="15.75" customHeight="1" spans="3:3">
      <c r="C892" s="85"/>
    </row>
    <row r="893" ht="15.75" customHeight="1" spans="3:3">
      <c r="C893" s="85"/>
    </row>
    <row r="894" ht="15.75" customHeight="1" spans="3:3">
      <c r="C894" s="85"/>
    </row>
    <row r="895" ht="15.75" customHeight="1" spans="3:3">
      <c r="C895" s="85"/>
    </row>
    <row r="896" ht="15.75" customHeight="1" spans="3:3">
      <c r="C896" s="85"/>
    </row>
    <row r="897" ht="15.75" customHeight="1" spans="3:3">
      <c r="C897" s="85"/>
    </row>
    <row r="898" ht="15.75" customHeight="1" spans="3:3">
      <c r="C898" s="85"/>
    </row>
    <row r="899" ht="15.75" customHeight="1" spans="3:3">
      <c r="C899" s="85"/>
    </row>
    <row r="900" ht="15.75" customHeight="1" spans="3:3">
      <c r="C900" s="85"/>
    </row>
    <row r="901" ht="15.75" customHeight="1" spans="3:3">
      <c r="C901" s="85"/>
    </row>
    <row r="902" ht="15.75" customHeight="1" spans="3:3">
      <c r="C902" s="85"/>
    </row>
    <row r="903" ht="15.75" customHeight="1" spans="3:3">
      <c r="C903" s="85"/>
    </row>
    <row r="904" ht="15.75" customHeight="1" spans="3:3">
      <c r="C904" s="85"/>
    </row>
    <row r="905" ht="15.75" customHeight="1" spans="3:3">
      <c r="C905" s="85"/>
    </row>
    <row r="906" ht="15.75" customHeight="1" spans="3:3">
      <c r="C906" s="85"/>
    </row>
    <row r="907" ht="15.75" customHeight="1" spans="3:3">
      <c r="C907" s="85"/>
    </row>
    <row r="908" ht="15.75" customHeight="1" spans="3:3">
      <c r="C908" s="85"/>
    </row>
    <row r="909" ht="15.75" customHeight="1" spans="3:3">
      <c r="C909" s="85"/>
    </row>
    <row r="910" ht="15.75" customHeight="1" spans="3:3">
      <c r="C910" s="85"/>
    </row>
    <row r="911" ht="15.75" customHeight="1" spans="3:3">
      <c r="C911" s="85"/>
    </row>
    <row r="912" ht="15.75" customHeight="1" spans="3:3">
      <c r="C912" s="85"/>
    </row>
    <row r="913" ht="15.75" customHeight="1" spans="3:3">
      <c r="C913" s="85"/>
    </row>
    <row r="914" ht="15.75" customHeight="1" spans="3:3">
      <c r="C914" s="85"/>
    </row>
    <row r="915" ht="15.75" customHeight="1" spans="3:3">
      <c r="C915" s="85"/>
    </row>
    <row r="916" ht="15.75" customHeight="1" spans="3:3">
      <c r="C916" s="85"/>
    </row>
    <row r="917" ht="15.75" customHeight="1" spans="3:3">
      <c r="C917" s="85"/>
    </row>
    <row r="918" ht="15.75" customHeight="1" spans="3:3">
      <c r="C918" s="85"/>
    </row>
    <row r="919" ht="15.75" customHeight="1" spans="3:3">
      <c r="C919" s="85"/>
    </row>
    <row r="920" ht="15.75" customHeight="1" spans="3:3">
      <c r="C920" s="85"/>
    </row>
    <row r="921" ht="15.75" customHeight="1" spans="3:3">
      <c r="C921" s="85"/>
    </row>
    <row r="922" ht="15.75" customHeight="1" spans="3:3">
      <c r="C922" s="85"/>
    </row>
    <row r="923" ht="15.75" customHeight="1" spans="3:3">
      <c r="C923" s="85"/>
    </row>
    <row r="924" ht="15.75" customHeight="1" spans="3:3">
      <c r="C924" s="85"/>
    </row>
    <row r="925" ht="15.75" customHeight="1" spans="3:3">
      <c r="C925" s="85"/>
    </row>
    <row r="926" ht="15.75" customHeight="1" spans="3:3">
      <c r="C926" s="85"/>
    </row>
    <row r="927" ht="15.75" customHeight="1" spans="3:3">
      <c r="C927" s="85"/>
    </row>
    <row r="928" ht="15.75" customHeight="1" spans="3:3">
      <c r="C928" s="85"/>
    </row>
    <row r="929" ht="15.75" customHeight="1" spans="3:3">
      <c r="C929" s="85"/>
    </row>
    <row r="930" ht="15.75" customHeight="1" spans="3:3">
      <c r="C930" s="85"/>
    </row>
    <row r="931" ht="15.75" customHeight="1" spans="3:3">
      <c r="C931" s="85"/>
    </row>
    <row r="932" ht="15.75" customHeight="1" spans="3:3">
      <c r="C932" s="85"/>
    </row>
    <row r="933" ht="15.75" customHeight="1" spans="3:3">
      <c r="C933" s="85"/>
    </row>
    <row r="934" ht="15.75" customHeight="1" spans="3:3">
      <c r="C934" s="85"/>
    </row>
    <row r="935" ht="15.75" customHeight="1" spans="3:3">
      <c r="C935" s="85"/>
    </row>
    <row r="936" ht="15.75" customHeight="1" spans="3:3">
      <c r="C936" s="85"/>
    </row>
    <row r="937" ht="15.75" customHeight="1" spans="3:3">
      <c r="C937" s="85"/>
    </row>
    <row r="938" ht="15.75" customHeight="1" spans="3:3">
      <c r="C938" s="85"/>
    </row>
    <row r="939" ht="15.75" customHeight="1" spans="3:3">
      <c r="C939" s="85"/>
    </row>
    <row r="940" ht="15.75" customHeight="1" spans="3:3">
      <c r="C940" s="85"/>
    </row>
    <row r="941" ht="15.75" customHeight="1" spans="3:3">
      <c r="C941" s="85"/>
    </row>
    <row r="942" ht="15.75" customHeight="1" spans="3:3">
      <c r="C942" s="85"/>
    </row>
    <row r="943" ht="15.75" customHeight="1" spans="3:3">
      <c r="C943" s="85"/>
    </row>
    <row r="944" ht="15.75" customHeight="1" spans="3:3">
      <c r="C944" s="85"/>
    </row>
    <row r="945" ht="15.75" customHeight="1" spans="3:3">
      <c r="C945" s="85"/>
    </row>
    <row r="946" ht="15.75" customHeight="1" spans="3:3">
      <c r="C946" s="85"/>
    </row>
    <row r="947" ht="15.75" customHeight="1" spans="3:3">
      <c r="C947" s="85"/>
    </row>
    <row r="948" ht="15.75" customHeight="1" spans="3:3">
      <c r="C948" s="85"/>
    </row>
    <row r="949" ht="15.75" customHeight="1" spans="3:3">
      <c r="C949" s="85"/>
    </row>
    <row r="950" ht="15.75" customHeight="1" spans="3:3">
      <c r="C950" s="85"/>
    </row>
    <row r="951" ht="15.75" customHeight="1" spans="3:3">
      <c r="C951" s="85"/>
    </row>
    <row r="952" ht="15.75" customHeight="1" spans="3:3">
      <c r="C952" s="85"/>
    </row>
    <row r="953" ht="15.75" customHeight="1" spans="3:3">
      <c r="C953" s="85"/>
    </row>
    <row r="954" ht="15.75" customHeight="1" spans="3:3">
      <c r="C954" s="85"/>
    </row>
    <row r="955" ht="15.75" customHeight="1" spans="3:3">
      <c r="C955" s="85"/>
    </row>
    <row r="956" ht="15.75" customHeight="1" spans="3:3">
      <c r="C956" s="85"/>
    </row>
    <row r="957" ht="15.75" customHeight="1" spans="3:3">
      <c r="C957" s="85"/>
    </row>
    <row r="958" ht="15.75" customHeight="1" spans="3:3">
      <c r="C958" s="85"/>
    </row>
    <row r="959" ht="15.75" customHeight="1" spans="3:3">
      <c r="C959" s="85"/>
    </row>
    <row r="960" ht="15.75" customHeight="1" spans="3:3">
      <c r="C960" s="85"/>
    </row>
    <row r="961" ht="15.75" customHeight="1" spans="3:3">
      <c r="C961" s="85"/>
    </row>
    <row r="962" ht="15.75" customHeight="1" spans="3:3">
      <c r="C962" s="85"/>
    </row>
    <row r="963" ht="15.75" customHeight="1" spans="3:3">
      <c r="C963" s="85"/>
    </row>
    <row r="964" ht="15.75" customHeight="1" spans="3:3">
      <c r="C964" s="85"/>
    </row>
    <row r="965" ht="15.75" customHeight="1" spans="3:3">
      <c r="C965" s="85"/>
    </row>
    <row r="966" ht="15.75" customHeight="1" spans="3:3">
      <c r="C966" s="85"/>
    </row>
    <row r="967" ht="15.75" customHeight="1" spans="3:3">
      <c r="C967" s="85"/>
    </row>
    <row r="968" ht="15.75" customHeight="1" spans="3:3">
      <c r="C968" s="85"/>
    </row>
    <row r="969" ht="15.75" customHeight="1" spans="3:3">
      <c r="C969" s="85"/>
    </row>
    <row r="970" ht="15.75" customHeight="1" spans="3:3">
      <c r="C970" s="85"/>
    </row>
    <row r="971" ht="15.75" customHeight="1" spans="3:3">
      <c r="C971" s="85"/>
    </row>
    <row r="972" ht="15.75" customHeight="1" spans="3:3">
      <c r="C972" s="85"/>
    </row>
    <row r="973" ht="15.75" customHeight="1" spans="3:3">
      <c r="C973" s="85"/>
    </row>
    <row r="974" ht="15.75" customHeight="1" spans="3:3">
      <c r="C974" s="85"/>
    </row>
    <row r="975" ht="15.75" customHeight="1" spans="3:3">
      <c r="C975" s="85"/>
    </row>
    <row r="976" ht="15.75" customHeight="1" spans="3:3">
      <c r="C976" s="85"/>
    </row>
    <row r="977" ht="15.75" customHeight="1" spans="3:3">
      <c r="C977" s="85"/>
    </row>
    <row r="978" ht="15.75" customHeight="1" spans="3:3">
      <c r="C978" s="85"/>
    </row>
    <row r="979" ht="15.75" customHeight="1" spans="3:3">
      <c r="C979" s="85"/>
    </row>
    <row r="980" ht="15.75" customHeight="1" spans="3:3">
      <c r="C980" s="85"/>
    </row>
    <row r="981" ht="15.75" customHeight="1" spans="3:3">
      <c r="C981" s="85"/>
    </row>
    <row r="982" ht="15.75" customHeight="1" spans="3:3">
      <c r="C982" s="85"/>
    </row>
    <row r="983" ht="15.75" customHeight="1" spans="3:3">
      <c r="C983" s="85"/>
    </row>
    <row r="984" ht="15.75" customHeight="1" spans="3:3">
      <c r="C984" s="85"/>
    </row>
    <row r="985" ht="15.75" customHeight="1" spans="3:3">
      <c r="C985" s="85"/>
    </row>
    <row r="986" ht="15.75" customHeight="1" spans="3:3">
      <c r="C986" s="85"/>
    </row>
    <row r="987" ht="15.75" customHeight="1" spans="3:3">
      <c r="C987" s="85"/>
    </row>
    <row r="988" ht="15.75" customHeight="1" spans="3:3">
      <c r="C988" s="85"/>
    </row>
    <row r="989" ht="15.75" customHeight="1" spans="3:3">
      <c r="C989" s="85"/>
    </row>
    <row r="990" ht="15.75" customHeight="1" spans="3:3">
      <c r="C990" s="85"/>
    </row>
    <row r="991" ht="15.75" customHeight="1" spans="3:3">
      <c r="C991" s="85"/>
    </row>
    <row r="992" ht="15.75" customHeight="1" spans="3:3">
      <c r="C992" s="85"/>
    </row>
    <row r="993" ht="15.75" customHeight="1" spans="3:3">
      <c r="C993" s="85"/>
    </row>
    <row r="994" ht="15.75" customHeight="1" spans="3:3">
      <c r="C994" s="85"/>
    </row>
    <row r="995" ht="15.75" customHeight="1" spans="3:3">
      <c r="C995" s="85"/>
    </row>
  </sheetData>
  <mergeCells count="2">
    <mergeCell ref="B2:C2"/>
    <mergeCell ref="F1:G2"/>
  </mergeCells>
  <pageMargins left="0.7" right="0.7" top="0.75" bottom="0.75" header="0" footer="0"/>
  <pageSetup paperSize="1" orientation="landscape"/>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showGridLines="0" workbookViewId="0">
      <selection activeCell="F23" sqref="F23"/>
    </sheetView>
  </sheetViews>
  <sheetFormatPr defaultColWidth="14.4537037037037" defaultRowHeight="15" customHeight="1"/>
  <cols>
    <col min="1" max="1" width="8.90740740740741" customWidth="1"/>
    <col min="2" max="2" width="28.5462962962963" customWidth="1"/>
    <col min="3" max="10" width="9.4537037037037" customWidth="1"/>
    <col min="11" max="11" width="8.09259259259259" customWidth="1"/>
  </cols>
  <sheetData>
    <row r="1" ht="14.25" customHeight="1" spans="13:13">
      <c r="M1" s="83" t="s">
        <v>96</v>
      </c>
    </row>
    <row r="2" ht="14.25" customHeight="1" spans="2:11">
      <c r="B2" s="14" t="s">
        <v>111</v>
      </c>
      <c r="C2" s="14"/>
      <c r="D2" s="14"/>
      <c r="E2" s="14"/>
      <c r="F2" s="14"/>
      <c r="G2" s="14"/>
      <c r="H2" s="14"/>
      <c r="I2" s="14"/>
      <c r="J2" s="14"/>
      <c r="K2" s="14"/>
    </row>
    <row r="3" ht="14.25" customHeight="1" spans="2:13">
      <c r="B3" s="67" t="s">
        <v>98</v>
      </c>
      <c r="C3" s="68"/>
      <c r="D3" s="68">
        <v>43830</v>
      </c>
      <c r="E3" s="68">
        <v>44196</v>
      </c>
      <c r="F3" s="68">
        <v>44561</v>
      </c>
      <c r="G3" s="69">
        <v>44926</v>
      </c>
      <c r="H3" s="69">
        <v>45291</v>
      </c>
      <c r="I3" s="69">
        <v>45657</v>
      </c>
      <c r="J3" s="69">
        <v>46022</v>
      </c>
      <c r="K3" s="69">
        <v>46387</v>
      </c>
      <c r="M3" s="11" t="s">
        <v>160</v>
      </c>
    </row>
    <row r="4" ht="14.25" customHeight="1" spans="2:13">
      <c r="B4" s="70" t="s">
        <v>140</v>
      </c>
      <c r="C4" s="71"/>
      <c r="D4" s="72">
        <f>'Free Cash Flow'!C19</f>
        <v>3158</v>
      </c>
      <c r="E4" s="72">
        <f>'Free Cash Flow'!D19</f>
        <v>2859</v>
      </c>
      <c r="F4" s="72">
        <f>'Free Cash Flow'!E19</f>
        <v>4698</v>
      </c>
      <c r="G4" s="72">
        <f>'Free Cash Flow'!F19</f>
        <v>3889.47237681383</v>
      </c>
      <c r="H4" s="72">
        <f>'Free Cash Flow'!G19</f>
        <v>5256.79443558812</v>
      </c>
      <c r="I4" s="72">
        <f>'Free Cash Flow'!H19</f>
        <v>5673.37742652985</v>
      </c>
      <c r="J4" s="72">
        <f>'Free Cash Flow'!I19</f>
        <v>5798.69396706337</v>
      </c>
      <c r="K4" s="72">
        <f>'Free Cash Flow'!J19</f>
        <v>5704.32214459099</v>
      </c>
      <c r="M4" s="11" t="s">
        <v>161</v>
      </c>
    </row>
    <row r="5" ht="14.25" customHeight="1" spans="13:13">
      <c r="M5" s="11" t="s">
        <v>162</v>
      </c>
    </row>
    <row r="6" ht="14.25" customHeight="1" spans="2:13">
      <c r="B6" s="70" t="s">
        <v>163</v>
      </c>
      <c r="G6" s="70">
        <v>1</v>
      </c>
      <c r="H6" s="70">
        <v>2</v>
      </c>
      <c r="I6" s="70">
        <v>3</v>
      </c>
      <c r="J6" s="70">
        <v>4</v>
      </c>
      <c r="K6" s="70">
        <v>5</v>
      </c>
      <c r="M6" s="11" t="s">
        <v>164</v>
      </c>
    </row>
    <row r="7" ht="14.25" customHeight="1" spans="2:13">
      <c r="B7" s="73" t="s">
        <v>165</v>
      </c>
      <c r="C7" s="73"/>
      <c r="D7" s="73"/>
      <c r="E7" s="73"/>
      <c r="F7" s="73"/>
      <c r="G7" s="74">
        <f>G4/((1+$C$12)^G6)</f>
        <v>3660.8387133058</v>
      </c>
      <c r="H7" s="74">
        <f t="shared" ref="H7:K7" si="0">H4/((1+$C$12)^H6)</f>
        <v>4656.94171515252</v>
      </c>
      <c r="I7" s="74">
        <f t="shared" si="0"/>
        <v>4730.54728984986</v>
      </c>
      <c r="J7" s="74">
        <f t="shared" si="0"/>
        <v>4550.82153910305</v>
      </c>
      <c r="K7" s="74">
        <f t="shared" si="0"/>
        <v>4213.60250729869</v>
      </c>
      <c r="M7" s="11" t="s">
        <v>166</v>
      </c>
    </row>
    <row r="8" ht="14.25" customHeight="1" spans="13:13">
      <c r="M8" s="84" t="s">
        <v>167</v>
      </c>
    </row>
    <row r="9" ht="14.25" customHeight="1" spans="2:13">
      <c r="B9" s="75" t="s">
        <v>168</v>
      </c>
      <c r="C9" s="76"/>
      <c r="M9" s="84" t="s">
        <v>169</v>
      </c>
    </row>
    <row r="10" ht="14.25" customHeight="1" spans="2:13">
      <c r="B10" s="70" t="s">
        <v>170</v>
      </c>
      <c r="C10" s="72">
        <f>SUM(G7:K7)</f>
        <v>21812.7517647099</v>
      </c>
      <c r="M10" s="11" t="s">
        <v>171</v>
      </c>
    </row>
    <row r="11" ht="14.25" customHeight="1" spans="2:13">
      <c r="B11" s="70" t="s">
        <v>172</v>
      </c>
      <c r="C11" s="77">
        <v>0.03</v>
      </c>
      <c r="M11" s="11" t="s">
        <v>173</v>
      </c>
    </row>
    <row r="12" customHeight="1" spans="2:13">
      <c r="B12" s="70" t="s">
        <v>159</v>
      </c>
      <c r="C12" s="78">
        <f>WACC!C13</f>
        <v>0.0624539023467582</v>
      </c>
      <c r="M12" s="11" t="s">
        <v>174</v>
      </c>
    </row>
    <row r="13" ht="14.25" customHeight="1" spans="2:3">
      <c r="B13" s="70" t="s">
        <v>175</v>
      </c>
      <c r="C13" s="72">
        <f>K4*(1+C11)/(C12-C11)</f>
        <v>181039.917670043</v>
      </c>
    </row>
    <row r="14" ht="14.25" customHeight="1" spans="2:4">
      <c r="B14" s="70" t="s">
        <v>176</v>
      </c>
      <c r="C14" s="72">
        <f>C13/((1+C12)^5)</f>
        <v>133728.466184011</v>
      </c>
      <c r="D14" s="71"/>
    </row>
    <row r="15" ht="14.25" customHeight="1" spans="2:3">
      <c r="B15" s="70" t="s">
        <v>177</v>
      </c>
      <c r="C15" s="72">
        <f>C14+C10</f>
        <v>155541.217948721</v>
      </c>
    </row>
    <row r="16" ht="14.25" customHeight="1" spans="2:3">
      <c r="B16" s="79" t="s">
        <v>178</v>
      </c>
      <c r="C16" s="72">
        <f>'Balance Sheet'!F4</f>
        <v>11258</v>
      </c>
    </row>
    <row r="17" ht="14.25" customHeight="1" spans="2:3">
      <c r="B17" s="79" t="s">
        <v>179</v>
      </c>
      <c r="C17" s="72">
        <f>'Balance Sheet'!F22</f>
        <v>29441</v>
      </c>
    </row>
    <row r="18" ht="14.25" customHeight="1" spans="2:3">
      <c r="B18" s="79" t="s">
        <v>180</v>
      </c>
      <c r="C18" s="72">
        <f>'Balance Sheet'!F35</f>
        <v>514</v>
      </c>
    </row>
    <row r="19" s="66" customFormat="1" ht="14.25" customHeight="1" spans="1:26">
      <c r="A19" s="80"/>
      <c r="B19" s="81" t="s">
        <v>181</v>
      </c>
      <c r="C19" s="82">
        <f>C15+C16-C17-C18</f>
        <v>136844.217948721</v>
      </c>
      <c r="D19" s="80"/>
      <c r="E19" s="80" t="s">
        <v>182</v>
      </c>
      <c r="F19" s="80"/>
      <c r="G19" s="80"/>
      <c r="H19" s="80"/>
      <c r="I19" s="80"/>
      <c r="J19" s="80"/>
      <c r="K19" s="80"/>
      <c r="L19" s="80"/>
      <c r="M19" s="80"/>
      <c r="N19" s="80"/>
      <c r="O19" s="80"/>
      <c r="P19" s="80"/>
      <c r="Q19" s="80"/>
      <c r="R19" s="80"/>
      <c r="S19" s="80"/>
      <c r="T19" s="80"/>
      <c r="U19" s="80"/>
      <c r="V19" s="80"/>
      <c r="W19" s="80"/>
      <c r="X19" s="80"/>
      <c r="Y19" s="80"/>
      <c r="Z19" s="80"/>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9:C9"/>
    <mergeCell ref="M1:N2"/>
  </mergeCells>
  <pageMargins left="0.7" right="0.7" top="0.75" bottom="0.75" header="0" footer="0"/>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17"/>
  <sheetViews>
    <sheetView workbookViewId="0">
      <selection activeCell="A90" sqref="A90:F134"/>
    </sheetView>
  </sheetViews>
  <sheetFormatPr defaultColWidth="14.4537037037037" defaultRowHeight="14.4"/>
  <cols>
    <col min="1" max="1" width="10.3611111111111" customWidth="1"/>
    <col min="2" max="2" width="73.712962962963" style="8" customWidth="1"/>
    <col min="9" max="12" width="18.5555555555556"/>
    <col min="13" max="13" width="11.4444444444444"/>
  </cols>
  <sheetData>
    <row r="1" ht="15.6" spans="1:26">
      <c r="A1" s="63" t="s">
        <v>183</v>
      </c>
      <c r="B1" s="64"/>
      <c r="C1" s="63"/>
      <c r="D1" s="63"/>
      <c r="E1" s="63"/>
      <c r="F1" s="63"/>
      <c r="G1" s="63"/>
      <c r="H1" s="63"/>
      <c r="I1" s="63"/>
      <c r="J1" s="63"/>
      <c r="K1" s="63"/>
      <c r="L1" s="63"/>
      <c r="M1" s="63"/>
      <c r="N1" s="63"/>
      <c r="O1" s="63"/>
      <c r="P1" s="63"/>
      <c r="Q1" s="63"/>
      <c r="R1" s="63"/>
      <c r="S1" s="63"/>
      <c r="T1" s="63"/>
      <c r="U1" s="63"/>
      <c r="V1" s="63"/>
      <c r="W1" s="63"/>
      <c r="X1" s="63"/>
      <c r="Y1" s="63"/>
      <c r="Z1" s="63"/>
    </row>
    <row r="2" ht="15.6" spans="1:26">
      <c r="A2" s="11"/>
      <c r="B2" s="31"/>
      <c r="C2" s="11"/>
      <c r="D2" s="11"/>
      <c r="E2" s="11"/>
      <c r="F2" s="11"/>
      <c r="G2" s="11"/>
      <c r="H2" s="11"/>
      <c r="I2" s="11"/>
      <c r="J2" s="11"/>
      <c r="K2" s="11"/>
      <c r="L2" s="11"/>
      <c r="M2" s="11"/>
      <c r="N2" s="11"/>
      <c r="O2" s="11"/>
      <c r="P2" s="11"/>
      <c r="Q2" s="11"/>
      <c r="R2" s="11"/>
      <c r="S2" s="11"/>
      <c r="T2" s="11"/>
      <c r="U2" s="11"/>
      <c r="V2" s="11"/>
      <c r="W2" s="11"/>
      <c r="X2" s="11"/>
      <c r="Y2" s="11"/>
      <c r="Z2" s="11"/>
    </row>
    <row r="3" ht="15.6" spans="1:26">
      <c r="A3" s="11" t="s">
        <v>184</v>
      </c>
      <c r="B3" s="31"/>
      <c r="C3" s="11"/>
      <c r="D3" s="11"/>
      <c r="E3" s="11"/>
      <c r="F3" s="11"/>
      <c r="G3" s="11"/>
      <c r="H3" s="11"/>
      <c r="I3" s="11"/>
      <c r="J3" s="11"/>
      <c r="K3" s="11"/>
      <c r="L3" s="11"/>
      <c r="M3" s="11"/>
      <c r="N3" s="11"/>
      <c r="O3" s="11"/>
      <c r="P3" s="11"/>
      <c r="Q3" s="11"/>
      <c r="R3" s="11"/>
      <c r="S3" s="11"/>
      <c r="T3" s="11"/>
      <c r="U3" s="11"/>
      <c r="V3" s="11"/>
      <c r="W3" s="11"/>
      <c r="X3" s="11"/>
      <c r="Y3" s="11"/>
      <c r="Z3" s="11"/>
    </row>
    <row r="4" ht="15.6" spans="1:26">
      <c r="A4" s="11" t="s">
        <v>185</v>
      </c>
      <c r="B4" s="31"/>
      <c r="C4" s="11"/>
      <c r="D4" s="11"/>
      <c r="E4" s="11"/>
      <c r="F4" s="11"/>
      <c r="G4" s="11"/>
      <c r="H4" s="11"/>
      <c r="I4" s="11"/>
      <c r="J4" s="11"/>
      <c r="K4" s="11"/>
      <c r="L4" s="11"/>
      <c r="M4" s="11"/>
      <c r="N4" s="11"/>
      <c r="O4" s="11"/>
      <c r="P4" s="11"/>
      <c r="Q4" s="11"/>
      <c r="R4" s="11"/>
      <c r="S4" s="11"/>
      <c r="T4" s="11"/>
      <c r="U4" s="11"/>
      <c r="V4" s="11"/>
      <c r="W4" s="11"/>
      <c r="X4" s="11"/>
      <c r="Y4" s="11"/>
      <c r="Z4" s="11"/>
    </row>
    <row r="5" ht="15.6" spans="1:26">
      <c r="A5" s="11" t="s">
        <v>186</v>
      </c>
      <c r="B5" s="31"/>
      <c r="C5" s="11"/>
      <c r="D5" s="11"/>
      <c r="E5" s="11"/>
      <c r="F5" s="11"/>
      <c r="G5" s="11"/>
      <c r="H5" s="11"/>
      <c r="I5" s="11"/>
      <c r="J5" s="11"/>
      <c r="K5" s="11"/>
      <c r="L5" s="11"/>
      <c r="M5" s="11"/>
      <c r="N5" s="11"/>
      <c r="O5" s="11"/>
      <c r="P5" s="11"/>
      <c r="Q5" s="11"/>
      <c r="R5" s="11"/>
      <c r="S5" s="11"/>
      <c r="T5" s="11"/>
      <c r="U5" s="11"/>
      <c r="V5" s="11"/>
      <c r="W5" s="11"/>
      <c r="X5" s="11"/>
      <c r="Y5" s="11"/>
      <c r="Z5" s="11"/>
    </row>
    <row r="6" ht="15.6" spans="1:26">
      <c r="A6" s="11" t="s">
        <v>187</v>
      </c>
      <c r="B6" s="31"/>
      <c r="C6" s="11"/>
      <c r="D6" s="11"/>
      <c r="E6" s="11"/>
      <c r="F6" s="11"/>
      <c r="G6" s="11"/>
      <c r="H6" s="11"/>
      <c r="I6" s="11"/>
      <c r="J6" s="11"/>
      <c r="K6" s="11"/>
      <c r="L6" s="11"/>
      <c r="M6" s="11"/>
      <c r="N6" s="11"/>
      <c r="O6" s="11"/>
      <c r="P6" s="11"/>
      <c r="Q6" s="11"/>
      <c r="R6" s="11"/>
      <c r="S6" s="11"/>
      <c r="T6" s="11"/>
      <c r="U6" s="11"/>
      <c r="V6" s="11"/>
      <c r="W6" s="11"/>
      <c r="X6" s="11"/>
      <c r="Y6" s="11"/>
      <c r="Z6" s="11"/>
    </row>
    <row r="7" ht="15.6" spans="1:26">
      <c r="A7" s="65" t="s">
        <v>188</v>
      </c>
      <c r="B7" s="31"/>
      <c r="C7" s="11"/>
      <c r="D7" s="11"/>
      <c r="E7" s="11"/>
      <c r="F7" s="11"/>
      <c r="G7" s="11"/>
      <c r="H7" s="11"/>
      <c r="I7" s="11"/>
      <c r="J7" s="11"/>
      <c r="K7" s="11"/>
      <c r="L7" s="11"/>
      <c r="M7" s="11"/>
      <c r="N7" s="11"/>
      <c r="O7" s="11"/>
      <c r="P7" s="11"/>
      <c r="Q7" s="11"/>
      <c r="R7" s="11"/>
      <c r="S7" s="11"/>
      <c r="T7" s="11"/>
      <c r="U7" s="11"/>
      <c r="V7" s="11"/>
      <c r="W7" s="11"/>
      <c r="X7" s="11"/>
      <c r="Y7" s="11"/>
      <c r="Z7" s="11"/>
    </row>
    <row r="8" ht="15.6" spans="1:26">
      <c r="A8" s="11" t="s">
        <v>189</v>
      </c>
      <c r="B8" s="31"/>
      <c r="C8" s="11"/>
      <c r="D8" s="11"/>
      <c r="E8" s="11"/>
      <c r="F8" s="11"/>
      <c r="G8" s="11"/>
      <c r="H8" s="11"/>
      <c r="I8" s="11"/>
      <c r="J8" s="11"/>
      <c r="K8" s="11"/>
      <c r="L8" s="11"/>
      <c r="M8" s="11"/>
      <c r="N8" s="11"/>
      <c r="O8" s="11"/>
      <c r="P8" s="11"/>
      <c r="Q8" s="11"/>
      <c r="R8" s="11"/>
      <c r="S8" s="11"/>
      <c r="T8" s="11"/>
      <c r="U8" s="11"/>
      <c r="V8" s="11"/>
      <c r="W8" s="11"/>
      <c r="X8" s="11"/>
      <c r="Y8" s="11"/>
      <c r="Z8" s="11"/>
    </row>
    <row r="9" ht="15.6" spans="1:26">
      <c r="A9" s="11"/>
      <c r="B9" s="31"/>
      <c r="C9" s="11"/>
      <c r="D9" s="11"/>
      <c r="E9" s="11"/>
      <c r="F9" s="11"/>
      <c r="G9" s="11"/>
      <c r="H9" s="11"/>
      <c r="I9" s="11"/>
      <c r="J9" s="11"/>
      <c r="K9" s="11"/>
      <c r="L9" s="11"/>
      <c r="M9" s="11"/>
      <c r="N9" s="11"/>
      <c r="O9" s="11"/>
      <c r="P9" s="11"/>
      <c r="Q9" s="11"/>
      <c r="R9" s="11"/>
      <c r="S9" s="11"/>
      <c r="T9" s="11"/>
      <c r="U9" s="11"/>
      <c r="V9" s="11"/>
      <c r="W9" s="11"/>
      <c r="X9" s="11"/>
      <c r="Y9" s="11"/>
      <c r="Z9" s="11"/>
    </row>
    <row r="10" ht="15.6" spans="1:26">
      <c r="A10" s="11"/>
      <c r="B10" s="31"/>
      <c r="C10" s="11"/>
      <c r="D10" s="11"/>
      <c r="E10" s="11"/>
      <c r="F10" s="11"/>
      <c r="G10" s="11"/>
      <c r="H10" s="11"/>
      <c r="I10" s="11"/>
      <c r="J10" s="11"/>
      <c r="K10" s="11"/>
      <c r="L10" s="11"/>
      <c r="M10" s="11"/>
      <c r="N10" s="11"/>
      <c r="O10" s="11"/>
      <c r="P10" s="11"/>
      <c r="Q10" s="11"/>
      <c r="R10" s="11"/>
      <c r="S10" s="11"/>
      <c r="T10" s="11"/>
      <c r="U10" s="11"/>
      <c r="V10" s="11"/>
      <c r="W10" s="11"/>
      <c r="X10" s="11"/>
      <c r="Y10" s="11"/>
      <c r="Z10" s="11"/>
    </row>
    <row r="11" ht="15.6" spans="1:26">
      <c r="A11" s="11"/>
      <c r="B11" s="31"/>
      <c r="C11" s="11"/>
      <c r="D11" s="11"/>
      <c r="E11" s="11"/>
      <c r="F11" s="11"/>
      <c r="G11" s="11"/>
      <c r="H11" s="11"/>
      <c r="I11" s="11"/>
      <c r="J11" s="11"/>
      <c r="K11" s="11"/>
      <c r="L11" s="11"/>
      <c r="M11" s="11"/>
      <c r="N11" s="11"/>
      <c r="O11" s="11"/>
      <c r="P11" s="11"/>
      <c r="Q11" s="11"/>
      <c r="R11" s="11"/>
      <c r="S11" s="11"/>
      <c r="T11" s="11"/>
      <c r="U11" s="11"/>
      <c r="V11" s="11"/>
      <c r="W11" s="11"/>
      <c r="X11" s="11"/>
      <c r="Y11" s="11"/>
      <c r="Z11" s="11"/>
    </row>
    <row r="12" ht="15.6" spans="1:26">
      <c r="A12" s="11"/>
      <c r="B12" s="31"/>
      <c r="C12" s="11"/>
      <c r="D12" s="11"/>
      <c r="E12" s="11"/>
      <c r="F12" s="11"/>
      <c r="G12" s="11"/>
      <c r="H12" s="11"/>
      <c r="I12" s="11"/>
      <c r="J12" s="11"/>
      <c r="K12" s="11"/>
      <c r="L12" s="11"/>
      <c r="M12" s="11"/>
      <c r="N12" s="11"/>
      <c r="O12" s="11"/>
      <c r="P12" s="11"/>
      <c r="Q12" s="11"/>
      <c r="R12" s="11"/>
      <c r="S12" s="11"/>
      <c r="T12" s="11"/>
      <c r="U12" s="11"/>
      <c r="V12" s="11"/>
      <c r="W12" s="11"/>
      <c r="X12" s="11"/>
      <c r="Y12" s="11"/>
      <c r="Z12" s="11"/>
    </row>
    <row r="13" ht="15.6" spans="1:26">
      <c r="A13" s="11"/>
      <c r="B13" s="31"/>
      <c r="C13" s="11"/>
      <c r="D13" s="11"/>
      <c r="E13" s="11"/>
      <c r="F13" s="11"/>
      <c r="G13" s="11"/>
      <c r="H13" s="11"/>
      <c r="I13" s="11"/>
      <c r="J13" s="11"/>
      <c r="K13" s="11"/>
      <c r="L13" s="11"/>
      <c r="M13" s="11"/>
      <c r="N13" s="11"/>
      <c r="O13" s="11"/>
      <c r="P13" s="11"/>
      <c r="Q13" s="11"/>
      <c r="R13" s="11"/>
      <c r="S13" s="11"/>
      <c r="T13" s="11"/>
      <c r="U13" s="11"/>
      <c r="V13" s="11"/>
      <c r="W13" s="11"/>
      <c r="X13" s="11"/>
      <c r="Y13" s="11"/>
      <c r="Z13" s="11"/>
    </row>
    <row r="14" ht="15.6" spans="1:26">
      <c r="A14" s="11"/>
      <c r="B14" s="3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15.6" spans="1:26">
      <c r="A15" s="11"/>
      <c r="B15" s="3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5.6" spans="1:26">
      <c r="A16" s="11"/>
      <c r="B16" s="3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5.6" spans="2:26">
      <c r="B17"/>
      <c r="J17" s="11"/>
      <c r="K17" s="11"/>
      <c r="L17" s="11"/>
      <c r="M17" s="11"/>
      <c r="N17" s="11"/>
      <c r="O17" s="11"/>
      <c r="P17" s="11"/>
      <c r="Q17" s="11"/>
      <c r="R17" s="11"/>
      <c r="S17" s="11"/>
      <c r="T17" s="11"/>
      <c r="U17" s="11"/>
      <c r="V17" s="11"/>
      <c r="W17" s="11"/>
      <c r="X17" s="11"/>
      <c r="Y17" s="11"/>
      <c r="Z17" s="11"/>
    </row>
    <row r="18" ht="15.6" spans="2:26">
      <c r="B18"/>
      <c r="J18" s="11"/>
      <c r="K18" s="11"/>
      <c r="L18" s="11"/>
      <c r="M18" s="11"/>
      <c r="N18" s="11"/>
      <c r="O18" s="11"/>
      <c r="P18" s="11"/>
      <c r="Q18" s="11"/>
      <c r="R18" s="11"/>
      <c r="S18" s="11"/>
      <c r="T18" s="11"/>
      <c r="U18" s="11"/>
      <c r="V18" s="11"/>
      <c r="W18" s="11"/>
      <c r="X18" s="11"/>
      <c r="Y18" s="11"/>
      <c r="Z18" s="11"/>
    </row>
    <row r="19" ht="15.6" spans="2:26">
      <c r="B19"/>
      <c r="J19" s="11"/>
      <c r="K19" s="11"/>
      <c r="L19" s="11"/>
      <c r="M19" s="11"/>
      <c r="N19" s="11"/>
      <c r="O19" s="11"/>
      <c r="P19" s="11"/>
      <c r="Q19" s="11"/>
      <c r="R19" s="11"/>
      <c r="S19" s="11"/>
      <c r="T19" s="11"/>
      <c r="U19" s="11"/>
      <c r="V19" s="11"/>
      <c r="W19" s="11"/>
      <c r="X19" s="11"/>
      <c r="Y19" s="11"/>
      <c r="Z19" s="11"/>
    </row>
    <row r="20" ht="15.6" spans="2:26">
      <c r="B20"/>
      <c r="N20" s="11"/>
      <c r="O20" s="11"/>
      <c r="P20" s="11"/>
      <c r="Q20" s="11"/>
      <c r="R20" s="11"/>
      <c r="S20" s="11"/>
      <c r="T20" s="11"/>
      <c r="U20" s="11"/>
      <c r="V20" s="11"/>
      <c r="W20" s="11"/>
      <c r="X20" s="11"/>
      <c r="Y20" s="11"/>
      <c r="Z20" s="11"/>
    </row>
    <row r="21" ht="15.6" spans="2:26">
      <c r="B21"/>
      <c r="N21" s="11"/>
      <c r="O21" s="11"/>
      <c r="P21" s="11"/>
      <c r="Q21" s="11"/>
      <c r="R21" s="11"/>
      <c r="S21" s="11"/>
      <c r="T21" s="11"/>
      <c r="U21" s="11"/>
      <c r="V21" s="11"/>
      <c r="W21" s="11"/>
      <c r="X21" s="11"/>
      <c r="Y21" s="11"/>
      <c r="Z21" s="11"/>
    </row>
    <row r="22" ht="15.6" spans="2:26">
      <c r="B22"/>
      <c r="L22" s="11"/>
      <c r="M22" s="11"/>
      <c r="N22" s="11"/>
      <c r="O22" s="11"/>
      <c r="P22" s="11"/>
      <c r="Q22" s="11"/>
      <c r="R22" s="11"/>
      <c r="S22" s="11"/>
      <c r="T22" s="11"/>
      <c r="U22" s="11"/>
      <c r="V22" s="11"/>
      <c r="W22" s="11"/>
      <c r="X22" s="11"/>
      <c r="Y22" s="11"/>
      <c r="Z22" s="11"/>
    </row>
    <row r="23" ht="15.6" spans="2:26">
      <c r="B23"/>
      <c r="L23" s="11"/>
      <c r="M23" s="11"/>
      <c r="N23" s="11"/>
      <c r="O23" s="11"/>
      <c r="P23" s="11"/>
      <c r="Q23" s="11"/>
      <c r="R23" s="11"/>
      <c r="S23" s="11"/>
      <c r="T23" s="11"/>
      <c r="U23" s="11"/>
      <c r="V23" s="11"/>
      <c r="W23" s="11"/>
      <c r="X23" s="11"/>
      <c r="Y23" s="11"/>
      <c r="Z23" s="11"/>
    </row>
    <row r="24" ht="15.6" spans="2:26">
      <c r="B24"/>
      <c r="L24" s="11"/>
      <c r="M24" s="11"/>
      <c r="N24" s="11"/>
      <c r="O24" s="11"/>
      <c r="P24" s="11"/>
      <c r="Q24" s="11"/>
      <c r="R24" s="11"/>
      <c r="S24" s="11"/>
      <c r="T24" s="11"/>
      <c r="U24" s="11"/>
      <c r="V24" s="11"/>
      <c r="W24" s="11"/>
      <c r="X24" s="11"/>
      <c r="Y24" s="11"/>
      <c r="Z24" s="11"/>
    </row>
    <row r="25" ht="15.6" spans="2:26">
      <c r="B25"/>
      <c r="L25" s="11"/>
      <c r="M25" s="11"/>
      <c r="N25" s="11"/>
      <c r="O25" s="11"/>
      <c r="P25" s="11"/>
      <c r="Q25" s="11"/>
      <c r="R25" s="11"/>
      <c r="S25" s="11"/>
      <c r="T25" s="11"/>
      <c r="U25" s="11"/>
      <c r="V25" s="11"/>
      <c r="W25" s="11"/>
      <c r="X25" s="11"/>
      <c r="Y25" s="11"/>
      <c r="Z25" s="11"/>
    </row>
    <row r="26" ht="15.6" spans="2:26">
      <c r="B26"/>
      <c r="L26" s="11"/>
      <c r="M26" s="11"/>
      <c r="N26" s="11"/>
      <c r="O26" s="11"/>
      <c r="P26" s="11"/>
      <c r="Q26" s="11"/>
      <c r="R26" s="11"/>
      <c r="S26" s="11"/>
      <c r="T26" s="11"/>
      <c r="U26" s="11"/>
      <c r="V26" s="11"/>
      <c r="W26" s="11"/>
      <c r="X26" s="11"/>
      <c r="Y26" s="11"/>
      <c r="Z26" s="11"/>
    </row>
    <row r="27" ht="15.6" spans="2:26">
      <c r="B27"/>
      <c r="L27" s="11"/>
      <c r="M27" s="11"/>
      <c r="N27" s="11"/>
      <c r="O27" s="11"/>
      <c r="P27" s="11"/>
      <c r="Q27" s="11"/>
      <c r="R27" s="11"/>
      <c r="S27" s="11"/>
      <c r="T27" s="11"/>
      <c r="U27" s="11"/>
      <c r="V27" s="11"/>
      <c r="W27" s="11"/>
      <c r="X27" s="11"/>
      <c r="Y27" s="11"/>
      <c r="Z27" s="11"/>
    </row>
    <row r="28" ht="15.6" spans="2:26">
      <c r="B28"/>
      <c r="L28" s="11"/>
      <c r="M28" s="11"/>
      <c r="N28" s="11"/>
      <c r="O28" s="11"/>
      <c r="P28" s="11"/>
      <c r="Q28" s="11"/>
      <c r="R28" s="11"/>
      <c r="S28" s="11"/>
      <c r="T28" s="11"/>
      <c r="U28" s="11"/>
      <c r="V28" s="11"/>
      <c r="W28" s="11"/>
      <c r="X28" s="11"/>
      <c r="Y28" s="11"/>
      <c r="Z28" s="11"/>
    </row>
    <row r="29" ht="15.6" spans="2:26">
      <c r="B29"/>
      <c r="L29" s="11"/>
      <c r="M29" s="11"/>
      <c r="N29" s="11"/>
      <c r="O29" s="11"/>
      <c r="P29" s="11"/>
      <c r="Q29" s="11"/>
      <c r="R29" s="11"/>
      <c r="S29" s="11"/>
      <c r="T29" s="11"/>
      <c r="U29" s="11"/>
      <c r="V29" s="11"/>
      <c r="W29" s="11"/>
      <c r="X29" s="11"/>
      <c r="Y29" s="11"/>
      <c r="Z29" s="11"/>
    </row>
    <row r="30" ht="15.6" spans="2:26">
      <c r="B30"/>
      <c r="L30" s="11"/>
      <c r="M30" s="11"/>
      <c r="N30" s="11"/>
      <c r="O30" s="11"/>
      <c r="P30" s="11"/>
      <c r="Q30" s="11"/>
      <c r="R30" s="11"/>
      <c r="S30" s="11"/>
      <c r="T30" s="11"/>
      <c r="U30" s="11"/>
      <c r="V30" s="11"/>
      <c r="W30" s="11"/>
      <c r="X30" s="11"/>
      <c r="Y30" s="11"/>
      <c r="Z30" s="11"/>
    </row>
    <row r="31" ht="15.6" spans="2:26">
      <c r="B31"/>
      <c r="L31" s="11"/>
      <c r="M31" s="11"/>
      <c r="N31" s="11"/>
      <c r="O31" s="11"/>
      <c r="P31" s="11"/>
      <c r="Q31" s="11"/>
      <c r="R31" s="11"/>
      <c r="S31" s="11"/>
      <c r="T31" s="11"/>
      <c r="U31" s="11"/>
      <c r="V31" s="11"/>
      <c r="W31" s="11"/>
      <c r="X31" s="11"/>
      <c r="Y31" s="11"/>
      <c r="Z31" s="11"/>
    </row>
    <row r="32" ht="15.6" spans="2:26">
      <c r="B32"/>
      <c r="L32" s="11"/>
      <c r="M32" s="11"/>
      <c r="N32" s="11"/>
      <c r="O32" s="11"/>
      <c r="P32" s="11"/>
      <c r="Q32" s="11"/>
      <c r="R32" s="11"/>
      <c r="S32" s="11"/>
      <c r="T32" s="11"/>
      <c r="U32" s="11"/>
      <c r="V32" s="11"/>
      <c r="W32" s="11"/>
      <c r="X32" s="11"/>
      <c r="Y32" s="11"/>
      <c r="Z32" s="11"/>
    </row>
    <row r="33" ht="15.6" spans="2:26">
      <c r="B33"/>
      <c r="L33" s="11"/>
      <c r="M33" s="11"/>
      <c r="N33" s="11"/>
      <c r="O33" s="11"/>
      <c r="P33" s="11"/>
      <c r="Q33" s="11"/>
      <c r="R33" s="11"/>
      <c r="S33" s="11"/>
      <c r="T33" s="11"/>
      <c r="U33" s="11"/>
      <c r="V33" s="11"/>
      <c r="W33" s="11"/>
      <c r="X33" s="11"/>
      <c r="Y33" s="11"/>
      <c r="Z33" s="11"/>
    </row>
    <row r="34" ht="15.6" spans="2:26">
      <c r="B34"/>
      <c r="L34" s="11"/>
      <c r="M34" s="11"/>
      <c r="N34" s="11"/>
      <c r="O34" s="11"/>
      <c r="P34" s="11"/>
      <c r="Q34" s="11"/>
      <c r="R34" s="11"/>
      <c r="S34" s="11"/>
      <c r="T34" s="11"/>
      <c r="U34" s="11"/>
      <c r="V34" s="11"/>
      <c r="W34" s="11"/>
      <c r="X34" s="11"/>
      <c r="Y34" s="11"/>
      <c r="Z34" s="11"/>
    </row>
    <row r="35" ht="15.6" spans="2:26">
      <c r="B35"/>
      <c r="L35" s="11"/>
      <c r="M35" s="11"/>
      <c r="N35" s="11"/>
      <c r="O35" s="11"/>
      <c r="P35" s="11"/>
      <c r="Q35" s="11"/>
      <c r="R35" s="11"/>
      <c r="S35" s="11"/>
      <c r="T35" s="11"/>
      <c r="U35" s="11"/>
      <c r="V35" s="11"/>
      <c r="W35" s="11"/>
      <c r="X35" s="11"/>
      <c r="Y35" s="11"/>
      <c r="Z35" s="11"/>
    </row>
    <row r="36" ht="15.6" spans="2:26">
      <c r="B36"/>
      <c r="L36" s="11"/>
      <c r="M36" s="11"/>
      <c r="N36" s="11"/>
      <c r="O36" s="11"/>
      <c r="P36" s="11"/>
      <c r="Q36" s="11"/>
      <c r="R36" s="11"/>
      <c r="S36" s="11"/>
      <c r="T36" s="11"/>
      <c r="U36" s="11"/>
      <c r="V36" s="11"/>
      <c r="W36" s="11"/>
      <c r="X36" s="11"/>
      <c r="Y36" s="11"/>
      <c r="Z36" s="11"/>
    </row>
    <row r="37" ht="15.6" spans="2:26">
      <c r="B37"/>
      <c r="L37" s="11"/>
      <c r="M37" s="11"/>
      <c r="N37" s="11"/>
      <c r="O37" s="11"/>
      <c r="P37" s="11"/>
      <c r="Q37" s="11"/>
      <c r="R37" s="11"/>
      <c r="S37" s="11"/>
      <c r="T37" s="11"/>
      <c r="U37" s="11"/>
      <c r="V37" s="11"/>
      <c r="W37" s="11"/>
      <c r="X37" s="11"/>
      <c r="Y37" s="11"/>
      <c r="Z37" s="11"/>
    </row>
    <row r="38" ht="15.6" spans="2:26">
      <c r="B38"/>
      <c r="J38" s="11"/>
      <c r="K38" s="11"/>
      <c r="L38" s="11"/>
      <c r="M38" s="11"/>
      <c r="N38" s="11"/>
      <c r="O38" s="11"/>
      <c r="P38" s="11"/>
      <c r="Q38" s="11"/>
      <c r="R38" s="11"/>
      <c r="S38" s="11"/>
      <c r="T38" s="11"/>
      <c r="U38" s="11"/>
      <c r="V38" s="11"/>
      <c r="W38" s="11"/>
      <c r="X38" s="11"/>
      <c r="Y38" s="11"/>
      <c r="Z38" s="11"/>
    </row>
    <row r="39" ht="15.6" spans="2:26">
      <c r="B39"/>
      <c r="J39" s="11"/>
      <c r="K39" s="11"/>
      <c r="L39" s="11"/>
      <c r="M39" s="11"/>
      <c r="N39" s="11"/>
      <c r="O39" s="11"/>
      <c r="P39" s="11"/>
      <c r="Q39" s="11"/>
      <c r="R39" s="11"/>
      <c r="S39" s="11"/>
      <c r="T39" s="11"/>
      <c r="U39" s="11"/>
      <c r="V39" s="11"/>
      <c r="W39" s="11"/>
      <c r="X39" s="11"/>
      <c r="Y39" s="11"/>
      <c r="Z39" s="11"/>
    </row>
    <row r="40" ht="15.6" spans="2:26">
      <c r="B40"/>
      <c r="J40" s="11"/>
      <c r="K40" s="11"/>
      <c r="L40" s="11"/>
      <c r="M40" s="11"/>
      <c r="N40" s="11"/>
      <c r="O40" s="11"/>
      <c r="P40" s="11"/>
      <c r="Q40" s="11"/>
      <c r="R40" s="11"/>
      <c r="S40" s="11"/>
      <c r="T40" s="11"/>
      <c r="U40" s="11"/>
      <c r="V40" s="11"/>
      <c r="W40" s="11"/>
      <c r="X40" s="11"/>
      <c r="Y40" s="11"/>
      <c r="Z40" s="11"/>
    </row>
    <row r="41" ht="15.6" spans="2:26">
      <c r="B41"/>
      <c r="J41" s="11"/>
      <c r="K41" s="11"/>
      <c r="L41" s="11"/>
      <c r="M41" s="11"/>
      <c r="N41" s="11"/>
      <c r="O41" s="11"/>
      <c r="P41" s="11"/>
      <c r="Q41" s="11"/>
      <c r="R41" s="11"/>
      <c r="S41" s="11"/>
      <c r="T41" s="11"/>
      <c r="U41" s="11"/>
      <c r="V41" s="11"/>
      <c r="W41" s="11"/>
      <c r="X41" s="11"/>
      <c r="Y41" s="11"/>
      <c r="Z41" s="11"/>
    </row>
    <row r="42" ht="15.6" spans="2:26">
      <c r="B42"/>
      <c r="J42" s="11"/>
      <c r="K42" s="11"/>
      <c r="L42" s="11"/>
      <c r="M42" s="11"/>
      <c r="N42" s="11"/>
      <c r="O42" s="11"/>
      <c r="P42" s="11"/>
      <c r="Q42" s="11"/>
      <c r="R42" s="11"/>
      <c r="S42" s="11"/>
      <c r="T42" s="11"/>
      <c r="U42" s="11"/>
      <c r="V42" s="11"/>
      <c r="W42" s="11"/>
      <c r="X42" s="11"/>
      <c r="Y42" s="11"/>
      <c r="Z42" s="11"/>
    </row>
    <row r="43" ht="15.6" spans="1:26">
      <c r="A43" s="11"/>
      <c r="B43" s="3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6" spans="1:26">
      <c r="A44" s="11"/>
      <c r="B44" s="3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6" spans="1:26">
      <c r="A45" s="11"/>
      <c r="B45" s="3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6" spans="2:26">
      <c r="B46"/>
      <c r="G46" s="11"/>
      <c r="H46" s="11"/>
      <c r="I46" s="11"/>
      <c r="J46" s="11"/>
      <c r="K46" s="11"/>
      <c r="L46" s="11"/>
      <c r="M46" s="11"/>
      <c r="N46" s="11"/>
      <c r="O46" s="11"/>
      <c r="P46" s="11"/>
      <c r="Q46" s="11"/>
      <c r="R46" s="11"/>
      <c r="S46" s="11"/>
      <c r="T46" s="11"/>
      <c r="U46" s="11"/>
      <c r="V46" s="11"/>
      <c r="W46" s="11"/>
      <c r="X46" s="11"/>
      <c r="Y46" s="11"/>
      <c r="Z46" s="11"/>
    </row>
    <row r="47" ht="15.6" spans="2:26">
      <c r="B47"/>
      <c r="G47" s="11"/>
      <c r="H47" s="11"/>
      <c r="I47" s="11"/>
      <c r="J47" s="11"/>
      <c r="K47" s="11"/>
      <c r="L47" s="11"/>
      <c r="M47" s="11"/>
      <c r="N47" s="11"/>
      <c r="O47" s="11"/>
      <c r="P47" s="11"/>
      <c r="Q47" s="11"/>
      <c r="R47" s="11"/>
      <c r="S47" s="11"/>
      <c r="T47" s="11"/>
      <c r="U47" s="11"/>
      <c r="V47" s="11"/>
      <c r="W47" s="11"/>
      <c r="X47" s="11"/>
      <c r="Y47" s="11"/>
      <c r="Z47" s="11"/>
    </row>
    <row r="48" ht="15.6" spans="2:26">
      <c r="B48"/>
      <c r="G48" s="11"/>
      <c r="H48" s="11"/>
      <c r="I48" s="11"/>
      <c r="J48" s="11"/>
      <c r="K48" s="11"/>
      <c r="L48" s="11"/>
      <c r="M48" s="11"/>
      <c r="N48" s="11"/>
      <c r="O48" s="11"/>
      <c r="P48" s="11"/>
      <c r="Q48" s="11"/>
      <c r="R48" s="11"/>
      <c r="S48" s="11"/>
      <c r="T48" s="11"/>
      <c r="U48" s="11"/>
      <c r="V48" s="11"/>
      <c r="W48" s="11"/>
      <c r="X48" s="11"/>
      <c r="Y48" s="11"/>
      <c r="Z48" s="11"/>
    </row>
    <row r="49" ht="15.6" spans="2:26">
      <c r="B49"/>
      <c r="G49" s="11"/>
      <c r="H49" s="11"/>
      <c r="I49" s="11"/>
      <c r="J49" s="11"/>
      <c r="K49" s="11"/>
      <c r="L49" s="11"/>
      <c r="M49" s="11"/>
      <c r="N49" s="11"/>
      <c r="O49" s="11"/>
      <c r="P49" s="11"/>
      <c r="Q49" s="11"/>
      <c r="R49" s="11"/>
      <c r="S49" s="11"/>
      <c r="T49" s="11"/>
      <c r="U49" s="11"/>
      <c r="V49" s="11"/>
      <c r="W49" s="11"/>
      <c r="X49" s="11"/>
      <c r="Y49" s="11"/>
      <c r="Z49" s="11"/>
    </row>
    <row r="50" ht="15.6" spans="2:26">
      <c r="B50"/>
      <c r="G50" s="11"/>
      <c r="H50" s="11"/>
      <c r="I50" s="11"/>
      <c r="J50" s="11"/>
      <c r="K50" s="11"/>
      <c r="L50" s="11"/>
      <c r="M50" s="11"/>
      <c r="N50" s="11"/>
      <c r="O50" s="11"/>
      <c r="P50" s="11"/>
      <c r="Q50" s="11"/>
      <c r="R50" s="11"/>
      <c r="S50" s="11"/>
      <c r="T50" s="11"/>
      <c r="U50" s="11"/>
      <c r="V50" s="11"/>
      <c r="W50" s="11"/>
      <c r="X50" s="11"/>
      <c r="Y50" s="11"/>
      <c r="Z50" s="11"/>
    </row>
    <row r="51" ht="15.6" spans="2:26">
      <c r="B51"/>
      <c r="G51" s="11"/>
      <c r="H51" s="11"/>
      <c r="I51" s="11"/>
      <c r="J51" s="11"/>
      <c r="K51" s="11"/>
      <c r="L51" s="11"/>
      <c r="M51" s="11"/>
      <c r="N51" s="11"/>
      <c r="O51" s="11"/>
      <c r="P51" s="11"/>
      <c r="Q51" s="11"/>
      <c r="R51" s="11"/>
      <c r="S51" s="11"/>
      <c r="T51" s="11"/>
      <c r="U51" s="11"/>
      <c r="V51" s="11"/>
      <c r="W51" s="11"/>
      <c r="X51" s="11"/>
      <c r="Y51" s="11"/>
      <c r="Z51" s="11"/>
    </row>
    <row r="52" ht="15.6" spans="2:26">
      <c r="B52"/>
      <c r="G52" s="11"/>
      <c r="H52" s="11"/>
      <c r="I52" s="11"/>
      <c r="J52" s="11"/>
      <c r="K52" s="11"/>
      <c r="L52" s="11"/>
      <c r="M52" s="11"/>
      <c r="N52" s="11"/>
      <c r="O52" s="11"/>
      <c r="P52" s="11"/>
      <c r="Q52" s="11"/>
      <c r="R52" s="11"/>
      <c r="S52" s="11"/>
      <c r="T52" s="11"/>
      <c r="U52" s="11"/>
      <c r="V52" s="11"/>
      <c r="W52" s="11"/>
      <c r="X52" s="11"/>
      <c r="Y52" s="11"/>
      <c r="Z52" s="11"/>
    </row>
    <row r="53" ht="15.6" spans="2:26">
      <c r="B53"/>
      <c r="G53" s="11"/>
      <c r="H53" s="11"/>
      <c r="I53" s="11"/>
      <c r="J53" s="11"/>
      <c r="K53" s="11"/>
      <c r="L53" s="11"/>
      <c r="M53" s="11"/>
      <c r="N53" s="11"/>
      <c r="O53" s="11"/>
      <c r="P53" s="11"/>
      <c r="Q53" s="11"/>
      <c r="R53" s="11"/>
      <c r="S53" s="11"/>
      <c r="T53" s="11"/>
      <c r="U53" s="11"/>
      <c r="V53" s="11"/>
      <c r="W53" s="11"/>
      <c r="X53" s="11"/>
      <c r="Y53" s="11"/>
      <c r="Z53" s="11"/>
    </row>
    <row r="54" ht="15.6" spans="2:26">
      <c r="B54"/>
      <c r="G54" s="11"/>
      <c r="H54" s="11"/>
      <c r="I54" s="11"/>
      <c r="J54" s="11"/>
      <c r="K54" s="11"/>
      <c r="L54" s="11"/>
      <c r="M54" s="11"/>
      <c r="N54" s="11"/>
      <c r="O54" s="11"/>
      <c r="P54" s="11"/>
      <c r="Q54" s="11"/>
      <c r="R54" s="11"/>
      <c r="S54" s="11"/>
      <c r="T54" s="11"/>
      <c r="U54" s="11"/>
      <c r="V54" s="11"/>
      <c r="W54" s="11"/>
      <c r="X54" s="11"/>
      <c r="Y54" s="11"/>
      <c r="Z54" s="11"/>
    </row>
    <row r="55" ht="15.6" spans="2:26">
      <c r="B55"/>
      <c r="G55" s="11"/>
      <c r="H55" s="11"/>
      <c r="I55" s="11"/>
      <c r="J55" s="11"/>
      <c r="K55" s="11"/>
      <c r="L55" s="11"/>
      <c r="M55" s="11"/>
      <c r="N55" s="11"/>
      <c r="O55" s="11"/>
      <c r="P55" s="11"/>
      <c r="Q55" s="11"/>
      <c r="R55" s="11"/>
      <c r="S55" s="11"/>
      <c r="T55" s="11"/>
      <c r="U55" s="11"/>
      <c r="V55" s="11"/>
      <c r="W55" s="11"/>
      <c r="X55" s="11"/>
      <c r="Y55" s="11"/>
      <c r="Z55" s="11"/>
    </row>
    <row r="56" ht="15.6" spans="2:26">
      <c r="B56"/>
      <c r="G56" s="11"/>
      <c r="H56" s="11"/>
      <c r="I56" s="11"/>
      <c r="J56" s="11"/>
      <c r="K56" s="11"/>
      <c r="L56" s="11"/>
      <c r="M56" s="11"/>
      <c r="N56" s="11"/>
      <c r="O56" s="11"/>
      <c r="P56" s="11"/>
      <c r="Q56" s="11"/>
      <c r="R56" s="11"/>
      <c r="S56" s="11"/>
      <c r="T56" s="11"/>
      <c r="U56" s="11"/>
      <c r="V56" s="11"/>
      <c r="W56" s="11"/>
      <c r="X56" s="11"/>
      <c r="Y56" s="11"/>
      <c r="Z56" s="11"/>
    </row>
    <row r="57" ht="15.6" spans="2:26">
      <c r="B57"/>
      <c r="G57" s="11"/>
      <c r="H57" s="11"/>
      <c r="I57" s="11"/>
      <c r="J57" s="11"/>
      <c r="K57" s="11"/>
      <c r="L57" s="11"/>
      <c r="M57" s="11"/>
      <c r="N57" s="11"/>
      <c r="O57" s="11"/>
      <c r="P57" s="11"/>
      <c r="Q57" s="11"/>
      <c r="R57" s="11"/>
      <c r="S57" s="11"/>
      <c r="T57" s="11"/>
      <c r="U57" s="11"/>
      <c r="V57" s="11"/>
      <c r="W57" s="11"/>
      <c r="X57" s="11"/>
      <c r="Y57" s="11"/>
      <c r="Z57" s="11"/>
    </row>
    <row r="58" ht="15.6" spans="2:26">
      <c r="B58"/>
      <c r="G58" s="11"/>
      <c r="H58" s="11"/>
      <c r="I58" s="11"/>
      <c r="J58" s="11"/>
      <c r="K58" s="11"/>
      <c r="L58" s="11"/>
      <c r="M58" s="11"/>
      <c r="N58" s="11"/>
      <c r="O58" s="11"/>
      <c r="P58" s="11"/>
      <c r="Q58" s="11"/>
      <c r="R58" s="11"/>
      <c r="S58" s="11"/>
      <c r="T58" s="11"/>
      <c r="U58" s="11"/>
      <c r="V58" s="11"/>
      <c r="W58" s="11"/>
      <c r="X58" s="11"/>
      <c r="Y58" s="11"/>
      <c r="Z58" s="11"/>
    </row>
    <row r="59" ht="15.6" spans="2:26">
      <c r="B59"/>
      <c r="G59" s="11"/>
      <c r="H59" s="11"/>
      <c r="I59" s="11"/>
      <c r="J59" s="11"/>
      <c r="K59" s="11"/>
      <c r="L59" s="11"/>
      <c r="M59" s="11"/>
      <c r="N59" s="11"/>
      <c r="O59" s="11"/>
      <c r="P59" s="11"/>
      <c r="Q59" s="11"/>
      <c r="R59" s="11"/>
      <c r="S59" s="11"/>
      <c r="T59" s="11"/>
      <c r="U59" s="11"/>
      <c r="V59" s="11"/>
      <c r="W59" s="11"/>
      <c r="X59" s="11"/>
      <c r="Y59" s="11"/>
      <c r="Z59" s="11"/>
    </row>
    <row r="60" ht="15.6" spans="2:26">
      <c r="B60"/>
      <c r="G60" s="11"/>
      <c r="H60" s="11"/>
      <c r="I60" s="11"/>
      <c r="J60" s="11"/>
      <c r="K60" s="11"/>
      <c r="L60" s="11"/>
      <c r="M60" s="11"/>
      <c r="N60" s="11"/>
      <c r="O60" s="11"/>
      <c r="P60" s="11"/>
      <c r="Q60" s="11"/>
      <c r="R60" s="11"/>
      <c r="S60" s="11"/>
      <c r="T60" s="11"/>
      <c r="U60" s="11"/>
      <c r="V60" s="11"/>
      <c r="W60" s="11"/>
      <c r="X60" s="11"/>
      <c r="Y60" s="11"/>
      <c r="Z60" s="11"/>
    </row>
    <row r="61" ht="15.6" spans="2:26">
      <c r="B61"/>
      <c r="G61" s="11"/>
      <c r="H61" s="11"/>
      <c r="I61" s="11"/>
      <c r="J61" s="11"/>
      <c r="K61" s="11"/>
      <c r="L61" s="11"/>
      <c r="M61" s="11"/>
      <c r="N61" s="11"/>
      <c r="O61" s="11"/>
      <c r="P61" s="11"/>
      <c r="Q61" s="11"/>
      <c r="R61" s="11"/>
      <c r="S61" s="11"/>
      <c r="T61" s="11"/>
      <c r="U61" s="11"/>
      <c r="V61" s="11"/>
      <c r="W61" s="11"/>
      <c r="X61" s="11"/>
      <c r="Y61" s="11"/>
      <c r="Z61" s="11"/>
    </row>
    <row r="62" ht="15.6" spans="2:26">
      <c r="B62"/>
      <c r="G62" s="11"/>
      <c r="H62" s="11"/>
      <c r="I62" s="11"/>
      <c r="J62" s="11"/>
      <c r="K62" s="11"/>
      <c r="L62" s="11"/>
      <c r="M62" s="11"/>
      <c r="N62" s="11"/>
      <c r="O62" s="11"/>
      <c r="P62" s="11"/>
      <c r="Q62" s="11"/>
      <c r="R62" s="11"/>
      <c r="S62" s="11"/>
      <c r="T62" s="11"/>
      <c r="U62" s="11"/>
      <c r="V62" s="11"/>
      <c r="W62" s="11"/>
      <c r="X62" s="11"/>
      <c r="Y62" s="11"/>
      <c r="Z62" s="11"/>
    </row>
    <row r="63" ht="15.6" spans="2:26">
      <c r="B63"/>
      <c r="G63" s="11"/>
      <c r="H63" s="11"/>
      <c r="I63" s="11"/>
      <c r="J63" s="11"/>
      <c r="K63" s="11"/>
      <c r="L63" s="11"/>
      <c r="M63" s="11"/>
      <c r="N63" s="11"/>
      <c r="O63" s="11"/>
      <c r="P63" s="11"/>
      <c r="Q63" s="11"/>
      <c r="R63" s="11"/>
      <c r="S63" s="11"/>
      <c r="T63" s="11"/>
      <c r="U63" s="11"/>
      <c r="V63" s="11"/>
      <c r="W63" s="11"/>
      <c r="X63" s="11"/>
      <c r="Y63" s="11"/>
      <c r="Z63" s="11"/>
    </row>
    <row r="64" ht="15.6" spans="2:26">
      <c r="B64"/>
      <c r="G64" s="11"/>
      <c r="H64" s="11"/>
      <c r="I64" s="11"/>
      <c r="J64" s="11"/>
      <c r="K64" s="11"/>
      <c r="L64" s="11"/>
      <c r="M64" s="11"/>
      <c r="N64" s="11"/>
      <c r="O64" s="11"/>
      <c r="P64" s="11"/>
      <c r="Q64" s="11"/>
      <c r="R64" s="11"/>
      <c r="S64" s="11"/>
      <c r="T64" s="11"/>
      <c r="U64" s="11"/>
      <c r="V64" s="11"/>
      <c r="W64" s="11"/>
      <c r="X64" s="11"/>
      <c r="Y64" s="11"/>
      <c r="Z64" s="11"/>
    </row>
    <row r="65" ht="15.6" spans="2:26">
      <c r="B65"/>
      <c r="G65" s="11"/>
      <c r="H65" s="11"/>
      <c r="I65" s="11"/>
      <c r="J65" s="11"/>
      <c r="K65" s="11"/>
      <c r="L65" s="11"/>
      <c r="M65" s="11"/>
      <c r="N65" s="11"/>
      <c r="O65" s="11"/>
      <c r="P65" s="11"/>
      <c r="Q65" s="11"/>
      <c r="R65" s="11"/>
      <c r="S65" s="11"/>
      <c r="T65" s="11"/>
      <c r="U65" s="11"/>
      <c r="V65" s="11"/>
      <c r="W65" s="11"/>
      <c r="X65" s="11"/>
      <c r="Y65" s="11"/>
      <c r="Z65" s="11"/>
    </row>
    <row r="66" ht="15.6" spans="2:26">
      <c r="B66"/>
      <c r="G66" s="11"/>
      <c r="H66" s="11"/>
      <c r="I66" s="11"/>
      <c r="J66" s="11"/>
      <c r="K66" s="11"/>
      <c r="L66" s="11"/>
      <c r="M66" s="11"/>
      <c r="N66" s="11"/>
      <c r="O66" s="11"/>
      <c r="P66" s="11"/>
      <c r="Q66" s="11"/>
      <c r="R66" s="11"/>
      <c r="S66" s="11"/>
      <c r="T66" s="11"/>
      <c r="U66" s="11"/>
      <c r="V66" s="11"/>
      <c r="W66" s="11"/>
      <c r="X66" s="11"/>
      <c r="Y66" s="11"/>
      <c r="Z66" s="11"/>
    </row>
    <row r="67" ht="15.6" spans="2:26">
      <c r="B67"/>
      <c r="G67" s="11"/>
      <c r="H67" s="11"/>
      <c r="I67" s="11"/>
      <c r="J67" s="11"/>
      <c r="K67" s="11"/>
      <c r="L67" s="11"/>
      <c r="M67" s="11"/>
      <c r="N67" s="11"/>
      <c r="O67" s="11"/>
      <c r="P67" s="11"/>
      <c r="Q67" s="11"/>
      <c r="R67" s="11"/>
      <c r="S67" s="11"/>
      <c r="T67" s="11"/>
      <c r="U67" s="11"/>
      <c r="V67" s="11"/>
      <c r="W67" s="11"/>
      <c r="X67" s="11"/>
      <c r="Y67" s="11"/>
      <c r="Z67" s="11"/>
    </row>
    <row r="68" ht="15.6" spans="2:26">
      <c r="B68"/>
      <c r="G68" s="11"/>
      <c r="H68" s="11"/>
      <c r="I68" s="11"/>
      <c r="J68" s="11"/>
      <c r="K68" s="11"/>
      <c r="L68" s="11"/>
      <c r="M68" s="11"/>
      <c r="N68" s="11"/>
      <c r="O68" s="11"/>
      <c r="P68" s="11"/>
      <c r="Q68" s="11"/>
      <c r="R68" s="11"/>
      <c r="S68" s="11"/>
      <c r="T68" s="11"/>
      <c r="U68" s="11"/>
      <c r="V68" s="11"/>
      <c r="W68" s="11"/>
      <c r="X68" s="11"/>
      <c r="Y68" s="11"/>
      <c r="Z68" s="11"/>
    </row>
    <row r="69" ht="15.6" spans="2:26">
      <c r="B69"/>
      <c r="G69" s="11"/>
      <c r="H69" s="11"/>
      <c r="I69" s="11"/>
      <c r="J69" s="11"/>
      <c r="K69" s="11"/>
      <c r="L69" s="11"/>
      <c r="M69" s="11"/>
      <c r="N69" s="11"/>
      <c r="O69" s="11"/>
      <c r="P69" s="11"/>
      <c r="Q69" s="11"/>
      <c r="R69" s="11"/>
      <c r="S69" s="11"/>
      <c r="T69" s="11"/>
      <c r="U69" s="11"/>
      <c r="V69" s="11"/>
      <c r="W69" s="11"/>
      <c r="X69" s="11"/>
      <c r="Y69" s="11"/>
      <c r="Z69" s="11"/>
    </row>
    <row r="70" ht="15.6" spans="2:26">
      <c r="B70"/>
      <c r="G70" s="11"/>
      <c r="H70" s="11"/>
      <c r="I70" s="11"/>
      <c r="J70" s="11"/>
      <c r="K70" s="11"/>
      <c r="L70" s="11"/>
      <c r="M70" s="11"/>
      <c r="N70" s="11"/>
      <c r="O70" s="11"/>
      <c r="P70" s="11"/>
      <c r="Q70" s="11"/>
      <c r="R70" s="11"/>
      <c r="S70" s="11"/>
      <c r="T70" s="11"/>
      <c r="U70" s="11"/>
      <c r="V70" s="11"/>
      <c r="W70" s="11"/>
      <c r="X70" s="11"/>
      <c r="Y70" s="11"/>
      <c r="Z70" s="11"/>
    </row>
    <row r="71" ht="15.6" spans="2:26">
      <c r="B71"/>
      <c r="G71" s="11"/>
      <c r="H71" s="11"/>
      <c r="I71" s="11"/>
      <c r="J71" s="11"/>
      <c r="K71" s="11"/>
      <c r="L71" s="11"/>
      <c r="M71" s="11"/>
      <c r="N71" s="11"/>
      <c r="O71" s="11"/>
      <c r="P71" s="11"/>
      <c r="Q71" s="11"/>
      <c r="R71" s="11"/>
      <c r="S71" s="11"/>
      <c r="T71" s="11"/>
      <c r="U71" s="11"/>
      <c r="V71" s="11"/>
      <c r="W71" s="11"/>
      <c r="X71" s="11"/>
      <c r="Y71" s="11"/>
      <c r="Z71" s="11"/>
    </row>
    <row r="72" ht="15.6" spans="2:26">
      <c r="B72"/>
      <c r="G72" s="11"/>
      <c r="H72" s="11"/>
      <c r="I72" s="11"/>
      <c r="J72" s="11"/>
      <c r="K72" s="11"/>
      <c r="L72" s="11"/>
      <c r="M72" s="11"/>
      <c r="N72" s="11"/>
      <c r="O72" s="11"/>
      <c r="P72" s="11"/>
      <c r="Q72" s="11"/>
      <c r="R72" s="11"/>
      <c r="S72" s="11"/>
      <c r="T72" s="11"/>
      <c r="U72" s="11"/>
      <c r="V72" s="11"/>
      <c r="W72" s="11"/>
      <c r="X72" s="11"/>
      <c r="Y72" s="11"/>
      <c r="Z72" s="11"/>
    </row>
    <row r="73" ht="15.6" spans="2:26">
      <c r="B73"/>
      <c r="G73" s="11"/>
      <c r="H73" s="11"/>
      <c r="I73" s="11"/>
      <c r="J73" s="11"/>
      <c r="K73" s="11"/>
      <c r="L73" s="11"/>
      <c r="M73" s="11"/>
      <c r="N73" s="11"/>
      <c r="O73" s="11"/>
      <c r="P73" s="11"/>
      <c r="Q73" s="11"/>
      <c r="R73" s="11"/>
      <c r="S73" s="11"/>
      <c r="T73" s="11"/>
      <c r="U73" s="11"/>
      <c r="V73" s="11"/>
      <c r="W73" s="11"/>
      <c r="X73" s="11"/>
      <c r="Y73" s="11"/>
      <c r="Z73" s="11"/>
    </row>
    <row r="74" ht="15.6" spans="2:26">
      <c r="B74"/>
      <c r="G74" s="11"/>
      <c r="H74" s="11"/>
      <c r="I74" s="11"/>
      <c r="J74" s="11"/>
      <c r="K74" s="11"/>
      <c r="L74" s="11"/>
      <c r="M74" s="11"/>
      <c r="N74" s="11"/>
      <c r="O74" s="11"/>
      <c r="P74" s="11"/>
      <c r="Q74" s="11"/>
      <c r="R74" s="11"/>
      <c r="S74" s="11"/>
      <c r="T74" s="11"/>
      <c r="U74" s="11"/>
      <c r="V74" s="11"/>
      <c r="W74" s="11"/>
      <c r="X74" s="11"/>
      <c r="Y74" s="11"/>
      <c r="Z74" s="11"/>
    </row>
    <row r="75" ht="15.6" spans="2:26">
      <c r="B75"/>
      <c r="G75" s="11"/>
      <c r="H75" s="11"/>
      <c r="I75" s="11"/>
      <c r="J75" s="11"/>
      <c r="K75" s="11"/>
      <c r="L75" s="11"/>
      <c r="M75" s="11"/>
      <c r="N75" s="11"/>
      <c r="O75" s="11"/>
      <c r="P75" s="11"/>
      <c r="Q75" s="11"/>
      <c r="R75" s="11"/>
      <c r="S75" s="11"/>
      <c r="T75" s="11"/>
      <c r="U75" s="11"/>
      <c r="V75" s="11"/>
      <c r="W75" s="11"/>
      <c r="X75" s="11"/>
      <c r="Y75" s="11"/>
      <c r="Z75" s="11"/>
    </row>
    <row r="76" ht="15.6" spans="2:26">
      <c r="B76"/>
      <c r="G76" s="11"/>
      <c r="H76" s="11"/>
      <c r="I76" s="11"/>
      <c r="J76" s="11"/>
      <c r="K76" s="11"/>
      <c r="L76" s="11"/>
      <c r="M76" s="11"/>
      <c r="N76" s="11"/>
      <c r="O76" s="11"/>
      <c r="P76" s="11"/>
      <c r="Q76" s="11"/>
      <c r="R76" s="11"/>
      <c r="S76" s="11"/>
      <c r="T76" s="11"/>
      <c r="U76" s="11"/>
      <c r="V76" s="11"/>
      <c r="W76" s="11"/>
      <c r="X76" s="11"/>
      <c r="Y76" s="11"/>
      <c r="Z76" s="11"/>
    </row>
    <row r="77" ht="15.6" spans="2:26">
      <c r="B77"/>
      <c r="G77" s="11"/>
      <c r="H77" s="11"/>
      <c r="I77" s="11"/>
      <c r="J77" s="11"/>
      <c r="K77" s="11"/>
      <c r="L77" s="11"/>
      <c r="M77" s="11"/>
      <c r="N77" s="11"/>
      <c r="O77" s="11"/>
      <c r="P77" s="11"/>
      <c r="Q77" s="11"/>
      <c r="R77" s="11"/>
      <c r="S77" s="11"/>
      <c r="T77" s="11"/>
      <c r="U77" s="11"/>
      <c r="V77" s="11"/>
      <c r="W77" s="11"/>
      <c r="X77" s="11"/>
      <c r="Y77" s="11"/>
      <c r="Z77" s="11"/>
    </row>
    <row r="78" ht="15.6" spans="2:26">
      <c r="B78"/>
      <c r="G78" s="11"/>
      <c r="H78" s="11"/>
      <c r="I78" s="11"/>
      <c r="J78" s="11"/>
      <c r="K78" s="11"/>
      <c r="L78" s="11"/>
      <c r="M78" s="11"/>
      <c r="N78" s="11"/>
      <c r="O78" s="11"/>
      <c r="P78" s="11"/>
      <c r="Q78" s="11"/>
      <c r="R78" s="11"/>
      <c r="S78" s="11"/>
      <c r="T78" s="11"/>
      <c r="U78" s="11"/>
      <c r="V78" s="11"/>
      <c r="W78" s="11"/>
      <c r="X78" s="11"/>
      <c r="Y78" s="11"/>
      <c r="Z78" s="11"/>
    </row>
    <row r="79" ht="15.6" spans="2:26">
      <c r="B79"/>
      <c r="G79" s="11"/>
      <c r="H79" s="11"/>
      <c r="I79" s="11"/>
      <c r="J79" s="11"/>
      <c r="K79" s="11"/>
      <c r="L79" s="11"/>
      <c r="M79" s="11"/>
      <c r="N79" s="11"/>
      <c r="O79" s="11"/>
      <c r="P79" s="11"/>
      <c r="Q79" s="11"/>
      <c r="R79" s="11"/>
      <c r="S79" s="11"/>
      <c r="T79" s="11"/>
      <c r="U79" s="11"/>
      <c r="V79" s="11"/>
      <c r="W79" s="11"/>
      <c r="X79" s="11"/>
      <c r="Y79" s="11"/>
      <c r="Z79" s="11"/>
    </row>
    <row r="80" ht="15.6" spans="2:26">
      <c r="B80"/>
      <c r="G80" s="11"/>
      <c r="H80" s="11"/>
      <c r="I80" s="11"/>
      <c r="J80" s="11"/>
      <c r="K80" s="11"/>
      <c r="L80" s="11"/>
      <c r="M80" s="11"/>
      <c r="N80" s="11"/>
      <c r="O80" s="11"/>
      <c r="P80" s="11"/>
      <c r="Q80" s="11"/>
      <c r="R80" s="11"/>
      <c r="S80" s="11"/>
      <c r="T80" s="11"/>
      <c r="U80" s="11"/>
      <c r="V80" s="11"/>
      <c r="W80" s="11"/>
      <c r="X80" s="11"/>
      <c r="Y80" s="11"/>
      <c r="Z80" s="11"/>
    </row>
    <row r="81" ht="15.6" spans="2:26">
      <c r="B81"/>
      <c r="G81" s="11"/>
      <c r="H81" s="11"/>
      <c r="I81" s="11"/>
      <c r="J81" s="11"/>
      <c r="K81" s="11"/>
      <c r="L81" s="11"/>
      <c r="M81" s="11"/>
      <c r="N81" s="11"/>
      <c r="O81" s="11"/>
      <c r="P81" s="11"/>
      <c r="Q81" s="11"/>
      <c r="R81" s="11"/>
      <c r="S81" s="11"/>
      <c r="T81" s="11"/>
      <c r="U81" s="11"/>
      <c r="V81" s="11"/>
      <c r="W81" s="11"/>
      <c r="X81" s="11"/>
      <c r="Y81" s="11"/>
      <c r="Z81" s="11"/>
    </row>
    <row r="82" ht="15.6" spans="2:26">
      <c r="B82"/>
      <c r="G82" s="11"/>
      <c r="H82" s="11"/>
      <c r="I82" s="11"/>
      <c r="J82" s="11"/>
      <c r="K82" s="11"/>
      <c r="L82" s="11"/>
      <c r="M82" s="11"/>
      <c r="N82" s="11"/>
      <c r="O82" s="11"/>
      <c r="P82" s="11"/>
      <c r="Q82" s="11"/>
      <c r="R82" s="11"/>
      <c r="S82" s="11"/>
      <c r="T82" s="11"/>
      <c r="U82" s="11"/>
      <c r="V82" s="11"/>
      <c r="W82" s="11"/>
      <c r="X82" s="11"/>
      <c r="Y82" s="11"/>
      <c r="Z82" s="11"/>
    </row>
    <row r="83" ht="15.6" spans="2:26">
      <c r="B83"/>
      <c r="G83" s="11"/>
      <c r="H83" s="11"/>
      <c r="I83" s="11"/>
      <c r="J83" s="11"/>
      <c r="K83" s="11"/>
      <c r="L83" s="11"/>
      <c r="M83" s="11"/>
      <c r="N83" s="11"/>
      <c r="O83" s="11"/>
      <c r="P83" s="11"/>
      <c r="Q83" s="11"/>
      <c r="R83" s="11"/>
      <c r="S83" s="11"/>
      <c r="T83" s="11"/>
      <c r="U83" s="11"/>
      <c r="V83" s="11"/>
      <c r="W83" s="11"/>
      <c r="X83" s="11"/>
      <c r="Y83" s="11"/>
      <c r="Z83" s="11"/>
    </row>
    <row r="84" ht="15.6" spans="2:26">
      <c r="B84"/>
      <c r="G84" s="11"/>
      <c r="H84" s="11"/>
      <c r="I84" s="11"/>
      <c r="J84" s="11"/>
      <c r="K84" s="11"/>
      <c r="L84" s="11"/>
      <c r="M84" s="11"/>
      <c r="N84" s="11"/>
      <c r="O84" s="11"/>
      <c r="P84" s="11"/>
      <c r="Q84" s="11"/>
      <c r="R84" s="11"/>
      <c r="S84" s="11"/>
      <c r="T84" s="11"/>
      <c r="U84" s="11"/>
      <c r="V84" s="11"/>
      <c r="W84" s="11"/>
      <c r="X84" s="11"/>
      <c r="Y84" s="11"/>
      <c r="Z84" s="11"/>
    </row>
    <row r="85" ht="15.6" spans="2:26">
      <c r="B85"/>
      <c r="G85" s="11"/>
      <c r="H85" s="11"/>
      <c r="I85" s="11"/>
      <c r="J85" s="11"/>
      <c r="K85" s="11"/>
      <c r="L85" s="11"/>
      <c r="M85" s="11"/>
      <c r="N85" s="11"/>
      <c r="O85" s="11"/>
      <c r="P85" s="11"/>
      <c r="Q85" s="11"/>
      <c r="R85" s="11"/>
      <c r="S85" s="11"/>
      <c r="T85" s="11"/>
      <c r="U85" s="11"/>
      <c r="V85" s="11"/>
      <c r="W85" s="11"/>
      <c r="X85" s="11"/>
      <c r="Y85" s="11"/>
      <c r="Z85" s="11"/>
    </row>
    <row r="86" ht="15.6" spans="2:26">
      <c r="B86"/>
      <c r="G86" s="11"/>
      <c r="H86" s="11"/>
      <c r="I86" s="11"/>
      <c r="J86" s="11"/>
      <c r="K86" s="11"/>
      <c r="L86" s="11"/>
      <c r="M86" s="11"/>
      <c r="N86" s="11"/>
      <c r="O86" s="11"/>
      <c r="P86" s="11"/>
      <c r="Q86" s="11"/>
      <c r="R86" s="11"/>
      <c r="S86" s="11"/>
      <c r="T86" s="11"/>
      <c r="U86" s="11"/>
      <c r="V86" s="11"/>
      <c r="W86" s="11"/>
      <c r="X86" s="11"/>
      <c r="Y86" s="11"/>
      <c r="Z86" s="11"/>
    </row>
    <row r="87" ht="15.6" spans="1:26">
      <c r="A87" s="11"/>
      <c r="B87" s="3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6" spans="1:26">
      <c r="A88" s="11"/>
      <c r="B88" s="3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6" spans="1:26">
      <c r="A89" s="11"/>
      <c r="B89" s="3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6" spans="2:26">
      <c r="B90"/>
      <c r="G90" s="11"/>
      <c r="H90" s="11"/>
      <c r="I90" s="11"/>
      <c r="J90" s="11"/>
      <c r="K90" s="11"/>
      <c r="L90" s="11"/>
      <c r="M90" s="11"/>
      <c r="N90" s="11"/>
      <c r="O90" s="11"/>
      <c r="P90" s="11"/>
      <c r="Q90" s="11"/>
      <c r="R90" s="11"/>
      <c r="S90" s="11"/>
      <c r="T90" s="11"/>
      <c r="U90" s="11"/>
      <c r="V90" s="11"/>
      <c r="W90" s="11"/>
      <c r="X90" s="11"/>
      <c r="Y90" s="11"/>
      <c r="Z90" s="11"/>
    </row>
    <row r="91" ht="15.6" spans="2:26">
      <c r="B91"/>
      <c r="G91" s="11"/>
      <c r="H91" s="11"/>
      <c r="I91" s="11"/>
      <c r="J91" s="11"/>
      <c r="K91" s="11"/>
      <c r="L91" s="11"/>
      <c r="M91" s="11"/>
      <c r="N91" s="11"/>
      <c r="O91" s="11"/>
      <c r="P91" s="11"/>
      <c r="Q91" s="11"/>
      <c r="R91" s="11"/>
      <c r="S91" s="11"/>
      <c r="T91" s="11"/>
      <c r="U91" s="11"/>
      <c r="V91" s="11"/>
      <c r="W91" s="11"/>
      <c r="X91" s="11"/>
      <c r="Y91" s="11"/>
      <c r="Z91" s="11"/>
    </row>
    <row r="92" ht="15.6" spans="2:26">
      <c r="B92"/>
      <c r="G92" s="11"/>
      <c r="H92" s="11"/>
      <c r="I92" s="11"/>
      <c r="J92" s="11"/>
      <c r="K92" s="11"/>
      <c r="L92" s="11"/>
      <c r="M92" s="11"/>
      <c r="N92" s="11"/>
      <c r="O92" s="11"/>
      <c r="P92" s="11"/>
      <c r="Q92" s="11"/>
      <c r="R92" s="11"/>
      <c r="S92" s="11"/>
      <c r="T92" s="11"/>
      <c r="U92" s="11"/>
      <c r="V92" s="11"/>
      <c r="W92" s="11"/>
      <c r="X92" s="11"/>
      <c r="Y92" s="11"/>
      <c r="Z92" s="11"/>
    </row>
    <row r="93" ht="15.6" spans="2:26">
      <c r="B93"/>
      <c r="G93" s="11"/>
      <c r="H93" s="11"/>
      <c r="I93" s="11"/>
      <c r="J93" s="11"/>
      <c r="K93" s="11"/>
      <c r="L93" s="11"/>
      <c r="M93" s="11"/>
      <c r="N93" s="11"/>
      <c r="O93" s="11"/>
      <c r="P93" s="11"/>
      <c r="Q93" s="11"/>
      <c r="R93" s="11"/>
      <c r="S93" s="11"/>
      <c r="T93" s="11"/>
      <c r="U93" s="11"/>
      <c r="V93" s="11"/>
      <c r="W93" s="11"/>
      <c r="X93" s="11"/>
      <c r="Y93" s="11"/>
      <c r="Z93" s="11"/>
    </row>
    <row r="94" ht="15.6" spans="2:26">
      <c r="B94"/>
      <c r="G94" s="11"/>
      <c r="H94" s="11"/>
      <c r="I94" s="11"/>
      <c r="J94" s="11"/>
      <c r="K94" s="11"/>
      <c r="L94" s="11"/>
      <c r="M94" s="11"/>
      <c r="N94" s="11"/>
      <c r="O94" s="11"/>
      <c r="P94" s="11"/>
      <c r="Q94" s="11"/>
      <c r="R94" s="11"/>
      <c r="S94" s="11"/>
      <c r="T94" s="11"/>
      <c r="U94" s="11"/>
      <c r="V94" s="11"/>
      <c r="W94" s="11"/>
      <c r="X94" s="11"/>
      <c r="Y94" s="11"/>
      <c r="Z94" s="11"/>
    </row>
    <row r="95" ht="15.6" spans="2:26">
      <c r="B95"/>
      <c r="G95" s="11"/>
      <c r="H95" s="11"/>
      <c r="I95" s="11"/>
      <c r="J95" s="11"/>
      <c r="K95" s="11"/>
      <c r="L95" s="11"/>
      <c r="M95" s="11"/>
      <c r="N95" s="11"/>
      <c r="O95" s="11"/>
      <c r="P95" s="11"/>
      <c r="Q95" s="11"/>
      <c r="R95" s="11"/>
      <c r="S95" s="11"/>
      <c r="T95" s="11"/>
      <c r="U95" s="11"/>
      <c r="V95" s="11"/>
      <c r="W95" s="11"/>
      <c r="X95" s="11"/>
      <c r="Y95" s="11"/>
      <c r="Z95" s="11"/>
    </row>
    <row r="96" ht="15.6" spans="2:26">
      <c r="B96"/>
      <c r="G96" s="11"/>
      <c r="H96" s="11"/>
      <c r="I96" s="11"/>
      <c r="J96" s="11"/>
      <c r="K96" s="11"/>
      <c r="L96" s="11"/>
      <c r="M96" s="11"/>
      <c r="N96" s="11"/>
      <c r="O96" s="11"/>
      <c r="P96" s="11"/>
      <c r="Q96" s="11"/>
      <c r="R96" s="11"/>
      <c r="S96" s="11"/>
      <c r="T96" s="11"/>
      <c r="U96" s="11"/>
      <c r="V96" s="11"/>
      <c r="W96" s="11"/>
      <c r="X96" s="11"/>
      <c r="Y96" s="11"/>
      <c r="Z96" s="11"/>
    </row>
    <row r="97" ht="15.6" spans="2:26">
      <c r="B97"/>
      <c r="G97" s="11"/>
      <c r="H97" s="11"/>
      <c r="I97" s="11"/>
      <c r="J97" s="11"/>
      <c r="K97" s="11"/>
      <c r="L97" s="11"/>
      <c r="M97" s="11"/>
      <c r="N97" s="11"/>
      <c r="O97" s="11"/>
      <c r="P97" s="11"/>
      <c r="Q97" s="11"/>
      <c r="R97" s="11"/>
      <c r="S97" s="11"/>
      <c r="T97" s="11"/>
      <c r="U97" s="11"/>
      <c r="V97" s="11"/>
      <c r="W97" s="11"/>
      <c r="X97" s="11"/>
      <c r="Y97" s="11"/>
      <c r="Z97" s="11"/>
    </row>
    <row r="98" ht="15.6" spans="2:26">
      <c r="B98"/>
      <c r="G98" s="11"/>
      <c r="H98" s="11"/>
      <c r="I98" s="11"/>
      <c r="J98" s="11"/>
      <c r="K98" s="11"/>
      <c r="L98" s="11"/>
      <c r="M98" s="11"/>
      <c r="N98" s="11"/>
      <c r="O98" s="11"/>
      <c r="P98" s="11"/>
      <c r="Q98" s="11"/>
      <c r="R98" s="11"/>
      <c r="S98" s="11"/>
      <c r="T98" s="11"/>
      <c r="U98" s="11"/>
      <c r="V98" s="11"/>
      <c r="W98" s="11"/>
      <c r="X98" s="11"/>
      <c r="Y98" s="11"/>
      <c r="Z98" s="11"/>
    </row>
    <row r="99" ht="15.6" spans="2:26">
      <c r="B99"/>
      <c r="G99" s="11"/>
      <c r="H99" s="11"/>
      <c r="I99" s="11"/>
      <c r="J99" s="11"/>
      <c r="K99" s="11"/>
      <c r="L99" s="11"/>
      <c r="M99" s="11"/>
      <c r="N99" s="11"/>
      <c r="O99" s="11"/>
      <c r="P99" s="11"/>
      <c r="Q99" s="11"/>
      <c r="R99" s="11"/>
      <c r="S99" s="11"/>
      <c r="T99" s="11"/>
      <c r="U99" s="11"/>
      <c r="V99" s="11"/>
      <c r="W99" s="11"/>
      <c r="X99" s="11"/>
      <c r="Y99" s="11"/>
      <c r="Z99" s="11"/>
    </row>
    <row r="100" ht="15.6" spans="2:26">
      <c r="B100"/>
      <c r="G100" s="11"/>
      <c r="H100" s="11"/>
      <c r="I100" s="11"/>
      <c r="J100" s="11"/>
      <c r="K100" s="11"/>
      <c r="L100" s="11"/>
      <c r="M100" s="11"/>
      <c r="N100" s="11"/>
      <c r="O100" s="11"/>
      <c r="P100" s="11"/>
      <c r="Q100" s="11"/>
      <c r="R100" s="11"/>
      <c r="S100" s="11"/>
      <c r="T100" s="11"/>
      <c r="U100" s="11"/>
      <c r="V100" s="11"/>
      <c r="W100" s="11"/>
      <c r="X100" s="11"/>
      <c r="Y100" s="11"/>
      <c r="Z100" s="11"/>
    </row>
    <row r="101" ht="15.6" spans="2:26">
      <c r="B101"/>
      <c r="G101" s="11"/>
      <c r="H101" s="11"/>
      <c r="I101" s="11"/>
      <c r="J101" s="11"/>
      <c r="K101" s="11"/>
      <c r="L101" s="11"/>
      <c r="M101" s="11"/>
      <c r="N101" s="11"/>
      <c r="O101" s="11"/>
      <c r="P101" s="11"/>
      <c r="Q101" s="11"/>
      <c r="R101" s="11"/>
      <c r="S101" s="11"/>
      <c r="T101" s="11"/>
      <c r="U101" s="11"/>
      <c r="V101" s="11"/>
      <c r="W101" s="11"/>
      <c r="X101" s="11"/>
      <c r="Y101" s="11"/>
      <c r="Z101" s="11"/>
    </row>
    <row r="102" ht="15.6" spans="2:26">
      <c r="B102"/>
      <c r="G102" s="11"/>
      <c r="H102" s="11"/>
      <c r="I102" s="11"/>
      <c r="J102" s="11"/>
      <c r="K102" s="11"/>
      <c r="L102" s="11"/>
      <c r="M102" s="11"/>
      <c r="N102" s="11"/>
      <c r="O102" s="11"/>
      <c r="P102" s="11"/>
      <c r="Q102" s="11"/>
      <c r="R102" s="11"/>
      <c r="S102" s="11"/>
      <c r="T102" s="11"/>
      <c r="U102" s="11"/>
      <c r="V102" s="11"/>
      <c r="W102" s="11"/>
      <c r="X102" s="11"/>
      <c r="Y102" s="11"/>
      <c r="Z102" s="11"/>
    </row>
    <row r="103" ht="15.6" spans="2:26">
      <c r="B103"/>
      <c r="G103" s="11"/>
      <c r="H103" s="11"/>
      <c r="I103" s="11"/>
      <c r="J103" s="11"/>
      <c r="K103" s="11"/>
      <c r="L103" s="11"/>
      <c r="M103" s="11"/>
      <c r="N103" s="11"/>
      <c r="O103" s="11"/>
      <c r="P103" s="11"/>
      <c r="Q103" s="11"/>
      <c r="R103" s="11"/>
      <c r="S103" s="11"/>
      <c r="T103" s="11"/>
      <c r="U103" s="11"/>
      <c r="V103" s="11"/>
      <c r="W103" s="11"/>
      <c r="X103" s="11"/>
      <c r="Y103" s="11"/>
      <c r="Z103" s="11"/>
    </row>
    <row r="104" ht="15.6" spans="2:26">
      <c r="B104"/>
      <c r="G104" s="11"/>
      <c r="H104" s="11"/>
      <c r="I104" s="11"/>
      <c r="J104" s="11"/>
      <c r="K104" s="11"/>
      <c r="L104" s="11"/>
      <c r="M104" s="11"/>
      <c r="N104" s="11"/>
      <c r="O104" s="11"/>
      <c r="P104" s="11"/>
      <c r="Q104" s="11"/>
      <c r="R104" s="11"/>
      <c r="S104" s="11"/>
      <c r="T104" s="11"/>
      <c r="U104" s="11"/>
      <c r="V104" s="11"/>
      <c r="W104" s="11"/>
      <c r="X104" s="11"/>
      <c r="Y104" s="11"/>
      <c r="Z104" s="11"/>
    </row>
    <row r="105" ht="15.6" spans="2:26">
      <c r="B105"/>
      <c r="G105" s="11"/>
      <c r="H105" s="11"/>
      <c r="I105" s="11"/>
      <c r="J105" s="11"/>
      <c r="K105" s="11"/>
      <c r="L105" s="11"/>
      <c r="M105" s="11"/>
      <c r="N105" s="11"/>
      <c r="O105" s="11"/>
      <c r="P105" s="11"/>
      <c r="Q105" s="11"/>
      <c r="R105" s="11"/>
      <c r="S105" s="11"/>
      <c r="T105" s="11"/>
      <c r="U105" s="11"/>
      <c r="V105" s="11"/>
      <c r="W105" s="11"/>
      <c r="X105" s="11"/>
      <c r="Y105" s="11"/>
      <c r="Z105" s="11"/>
    </row>
    <row r="106" ht="15.6" spans="2:26">
      <c r="B106"/>
      <c r="G106" s="11"/>
      <c r="H106" s="11"/>
      <c r="I106" s="11"/>
      <c r="J106" s="11"/>
      <c r="K106" s="11"/>
      <c r="L106" s="11"/>
      <c r="M106" s="11"/>
      <c r="N106" s="11"/>
      <c r="O106" s="11"/>
      <c r="P106" s="11"/>
      <c r="Q106" s="11"/>
      <c r="R106" s="11"/>
      <c r="S106" s="11"/>
      <c r="T106" s="11"/>
      <c r="U106" s="11"/>
      <c r="V106" s="11"/>
      <c r="W106" s="11"/>
      <c r="X106" s="11"/>
      <c r="Y106" s="11"/>
      <c r="Z106" s="11"/>
    </row>
    <row r="107" ht="15.6" spans="2:26">
      <c r="B107"/>
      <c r="G107" s="11"/>
      <c r="H107" s="11"/>
      <c r="I107" s="11"/>
      <c r="J107" s="11"/>
      <c r="K107" s="11"/>
      <c r="L107" s="11"/>
      <c r="M107" s="11"/>
      <c r="N107" s="11"/>
      <c r="O107" s="11"/>
      <c r="P107" s="11"/>
      <c r="Q107" s="11"/>
      <c r="R107" s="11"/>
      <c r="S107" s="11"/>
      <c r="T107" s="11"/>
      <c r="U107" s="11"/>
      <c r="V107" s="11"/>
      <c r="W107" s="11"/>
      <c r="X107" s="11"/>
      <c r="Y107" s="11"/>
      <c r="Z107" s="11"/>
    </row>
    <row r="108" ht="15.6" spans="2:26">
      <c r="B108"/>
      <c r="G108" s="11"/>
      <c r="H108" s="11"/>
      <c r="I108" s="11"/>
      <c r="J108" s="11"/>
      <c r="K108" s="11"/>
      <c r="L108" s="11"/>
      <c r="M108" s="11"/>
      <c r="N108" s="11"/>
      <c r="O108" s="11"/>
      <c r="P108" s="11"/>
      <c r="Q108" s="11"/>
      <c r="R108" s="11"/>
      <c r="S108" s="11"/>
      <c r="T108" s="11"/>
      <c r="U108" s="11"/>
      <c r="V108" s="11"/>
      <c r="W108" s="11"/>
      <c r="X108" s="11"/>
      <c r="Y108" s="11"/>
      <c r="Z108" s="11"/>
    </row>
    <row r="109" ht="15.6" spans="2:26">
      <c r="B109"/>
      <c r="G109" s="11"/>
      <c r="H109" s="11"/>
      <c r="I109" s="11"/>
      <c r="J109" s="11"/>
      <c r="K109" s="11"/>
      <c r="L109" s="11"/>
      <c r="M109" s="11"/>
      <c r="N109" s="11"/>
      <c r="O109" s="11"/>
      <c r="P109" s="11"/>
      <c r="Q109" s="11"/>
      <c r="R109" s="11"/>
      <c r="S109" s="11"/>
      <c r="T109" s="11"/>
      <c r="U109" s="11"/>
      <c r="V109" s="11"/>
      <c r="W109" s="11"/>
      <c r="X109" s="11"/>
      <c r="Y109" s="11"/>
      <c r="Z109" s="11"/>
    </row>
    <row r="110" ht="15.6" spans="2:26">
      <c r="B110"/>
      <c r="G110" s="11"/>
      <c r="H110" s="11"/>
      <c r="I110" s="11"/>
      <c r="J110" s="11"/>
      <c r="K110" s="11"/>
      <c r="L110" s="11"/>
      <c r="M110" s="11"/>
      <c r="N110" s="11"/>
      <c r="O110" s="11"/>
      <c r="P110" s="11"/>
      <c r="Q110" s="11"/>
      <c r="R110" s="11"/>
      <c r="S110" s="11"/>
      <c r="T110" s="11"/>
      <c r="U110" s="11"/>
      <c r="V110" s="11"/>
      <c r="W110" s="11"/>
      <c r="X110" s="11"/>
      <c r="Y110" s="11"/>
      <c r="Z110" s="11"/>
    </row>
    <row r="111" ht="15.6" spans="2:26">
      <c r="B111"/>
      <c r="G111" s="11"/>
      <c r="H111" s="11"/>
      <c r="I111" s="11"/>
      <c r="J111" s="11"/>
      <c r="K111" s="11"/>
      <c r="L111" s="11"/>
      <c r="M111" s="11"/>
      <c r="N111" s="11"/>
      <c r="O111" s="11"/>
      <c r="P111" s="11"/>
      <c r="Q111" s="11"/>
      <c r="R111" s="11"/>
      <c r="S111" s="11"/>
      <c r="T111" s="11"/>
      <c r="U111" s="11"/>
      <c r="V111" s="11"/>
      <c r="W111" s="11"/>
      <c r="X111" s="11"/>
      <c r="Y111" s="11"/>
      <c r="Z111" s="11"/>
    </row>
    <row r="112" ht="15.6" spans="2:26">
      <c r="B112"/>
      <c r="G112" s="11"/>
      <c r="H112" s="11"/>
      <c r="I112" s="11"/>
      <c r="J112" s="11"/>
      <c r="K112" s="11"/>
      <c r="L112" s="11"/>
      <c r="M112" s="11"/>
      <c r="N112" s="11"/>
      <c r="O112" s="11"/>
      <c r="P112" s="11"/>
      <c r="Q112" s="11"/>
      <c r="R112" s="11"/>
      <c r="S112" s="11"/>
      <c r="T112" s="11"/>
      <c r="U112" s="11"/>
      <c r="V112" s="11"/>
      <c r="W112" s="11"/>
      <c r="X112" s="11"/>
      <c r="Y112" s="11"/>
      <c r="Z112" s="11"/>
    </row>
    <row r="113" ht="15.6" spans="2:26">
      <c r="B113"/>
      <c r="G113" s="11"/>
      <c r="H113" s="11"/>
      <c r="I113" s="11"/>
      <c r="J113" s="11"/>
      <c r="K113" s="11"/>
      <c r="L113" s="11"/>
      <c r="M113" s="11"/>
      <c r="N113" s="11"/>
      <c r="O113" s="11"/>
      <c r="P113" s="11"/>
      <c r="Q113" s="11"/>
      <c r="R113" s="11"/>
      <c r="S113" s="11"/>
      <c r="T113" s="11"/>
      <c r="U113" s="11"/>
      <c r="V113" s="11"/>
      <c r="W113" s="11"/>
      <c r="X113" s="11"/>
      <c r="Y113" s="11"/>
      <c r="Z113" s="11"/>
    </row>
    <row r="114" ht="15.6" spans="2:26">
      <c r="B114"/>
      <c r="G114" s="11"/>
      <c r="H114" s="11"/>
      <c r="I114" s="11"/>
      <c r="J114" s="11"/>
      <c r="K114" s="11"/>
      <c r="L114" s="11"/>
      <c r="M114" s="11"/>
      <c r="N114" s="11"/>
      <c r="O114" s="11"/>
      <c r="P114" s="11"/>
      <c r="Q114" s="11"/>
      <c r="R114" s="11"/>
      <c r="S114" s="11"/>
      <c r="T114" s="11"/>
      <c r="U114" s="11"/>
      <c r="V114" s="11"/>
      <c r="W114" s="11"/>
      <c r="X114" s="11"/>
      <c r="Y114" s="11"/>
      <c r="Z114" s="11"/>
    </row>
    <row r="115" ht="15.6" spans="2:26">
      <c r="B115"/>
      <c r="G115" s="11"/>
      <c r="H115" s="11"/>
      <c r="I115" s="11"/>
      <c r="J115" s="11"/>
      <c r="K115" s="11"/>
      <c r="L115" s="11"/>
      <c r="M115" s="11"/>
      <c r="N115" s="11"/>
      <c r="O115" s="11"/>
      <c r="P115" s="11"/>
      <c r="Q115" s="11"/>
      <c r="R115" s="11"/>
      <c r="S115" s="11"/>
      <c r="T115" s="11"/>
      <c r="U115" s="11"/>
      <c r="V115" s="11"/>
      <c r="W115" s="11"/>
      <c r="X115" s="11"/>
      <c r="Y115" s="11"/>
      <c r="Z115" s="11"/>
    </row>
    <row r="116" ht="15.6" spans="2:26">
      <c r="B116"/>
      <c r="G116" s="11"/>
      <c r="H116" s="11"/>
      <c r="I116" s="11"/>
      <c r="J116" s="11"/>
      <c r="K116" s="11"/>
      <c r="L116" s="11"/>
      <c r="M116" s="11"/>
      <c r="N116" s="11"/>
      <c r="O116" s="11"/>
      <c r="P116" s="11"/>
      <c r="Q116" s="11"/>
      <c r="R116" s="11"/>
      <c r="S116" s="11"/>
      <c r="T116" s="11"/>
      <c r="U116" s="11"/>
      <c r="V116" s="11"/>
      <c r="W116" s="11"/>
      <c r="X116" s="11"/>
      <c r="Y116" s="11"/>
      <c r="Z116" s="11"/>
    </row>
    <row r="117" ht="15.6" spans="2:26">
      <c r="B117"/>
      <c r="G117" s="11"/>
      <c r="H117" s="11"/>
      <c r="I117" s="11"/>
      <c r="J117" s="11"/>
      <c r="K117" s="11"/>
      <c r="L117" s="11"/>
      <c r="M117" s="11"/>
      <c r="N117" s="11"/>
      <c r="O117" s="11"/>
      <c r="P117" s="11"/>
      <c r="Q117" s="11"/>
      <c r="R117" s="11"/>
      <c r="S117" s="11"/>
      <c r="T117" s="11"/>
      <c r="U117" s="11"/>
      <c r="V117" s="11"/>
      <c r="W117" s="11"/>
      <c r="X117" s="11"/>
      <c r="Y117" s="11"/>
      <c r="Z117" s="11"/>
    </row>
    <row r="118" ht="15.6" spans="2:26">
      <c r="B118"/>
      <c r="G118" s="11"/>
      <c r="H118" s="11"/>
      <c r="I118" s="11"/>
      <c r="J118" s="11"/>
      <c r="K118" s="11"/>
      <c r="L118" s="11"/>
      <c r="M118" s="11"/>
      <c r="N118" s="11"/>
      <c r="O118" s="11"/>
      <c r="P118" s="11"/>
      <c r="Q118" s="11"/>
      <c r="R118" s="11"/>
      <c r="S118" s="11"/>
      <c r="T118" s="11"/>
      <c r="U118" s="11"/>
      <c r="V118" s="11"/>
      <c r="W118" s="11"/>
      <c r="X118" s="11"/>
      <c r="Y118" s="11"/>
      <c r="Z118" s="11"/>
    </row>
    <row r="119" ht="15.6" spans="2:26">
      <c r="B119"/>
      <c r="G119" s="11"/>
      <c r="H119" s="11"/>
      <c r="I119" s="11"/>
      <c r="J119" s="11"/>
      <c r="K119" s="11"/>
      <c r="L119" s="11"/>
      <c r="M119" s="11"/>
      <c r="N119" s="11"/>
      <c r="O119" s="11"/>
      <c r="P119" s="11"/>
      <c r="Q119" s="11"/>
      <c r="R119" s="11"/>
      <c r="S119" s="11"/>
      <c r="T119" s="11"/>
      <c r="U119" s="11"/>
      <c r="V119" s="11"/>
      <c r="W119" s="11"/>
      <c r="X119" s="11"/>
      <c r="Y119" s="11"/>
      <c r="Z119" s="11"/>
    </row>
    <row r="120" ht="15.6" spans="2:26">
      <c r="B120"/>
      <c r="G120" s="11"/>
      <c r="H120" s="11"/>
      <c r="I120" s="11"/>
      <c r="J120" s="11"/>
      <c r="K120" s="11"/>
      <c r="L120" s="11"/>
      <c r="M120" s="11"/>
      <c r="N120" s="11"/>
      <c r="O120" s="11"/>
      <c r="P120" s="11"/>
      <c r="Q120" s="11"/>
      <c r="R120" s="11"/>
      <c r="S120" s="11"/>
      <c r="T120" s="11"/>
      <c r="U120" s="11"/>
      <c r="V120" s="11"/>
      <c r="W120" s="11"/>
      <c r="X120" s="11"/>
      <c r="Y120" s="11"/>
      <c r="Z120" s="11"/>
    </row>
    <row r="121" ht="15.6" spans="2:26">
      <c r="B121"/>
      <c r="G121" s="11"/>
      <c r="H121" s="11"/>
      <c r="I121" s="11"/>
      <c r="J121" s="11"/>
      <c r="K121" s="11"/>
      <c r="L121" s="11"/>
      <c r="M121" s="11"/>
      <c r="N121" s="11"/>
      <c r="O121" s="11"/>
      <c r="P121" s="11"/>
      <c r="Q121" s="11"/>
      <c r="R121" s="11"/>
      <c r="S121" s="11"/>
      <c r="T121" s="11"/>
      <c r="U121" s="11"/>
      <c r="V121" s="11"/>
      <c r="W121" s="11"/>
      <c r="X121" s="11"/>
      <c r="Y121" s="11"/>
      <c r="Z121" s="11"/>
    </row>
    <row r="122" ht="15.6" spans="2:26">
      <c r="B122"/>
      <c r="G122" s="11"/>
      <c r="H122" s="11"/>
      <c r="I122" s="11"/>
      <c r="J122" s="11"/>
      <c r="K122" s="11"/>
      <c r="L122" s="11"/>
      <c r="M122" s="11"/>
      <c r="N122" s="11"/>
      <c r="O122" s="11"/>
      <c r="P122" s="11"/>
      <c r="Q122" s="11"/>
      <c r="R122" s="11"/>
      <c r="S122" s="11"/>
      <c r="T122" s="11"/>
      <c r="U122" s="11"/>
      <c r="V122" s="11"/>
      <c r="W122" s="11"/>
      <c r="X122" s="11"/>
      <c r="Y122" s="11"/>
      <c r="Z122" s="11"/>
    </row>
    <row r="123" ht="15.6" spans="2:26">
      <c r="B123"/>
      <c r="G123" s="11"/>
      <c r="H123" s="11"/>
      <c r="I123" s="11"/>
      <c r="J123" s="11"/>
      <c r="K123" s="11"/>
      <c r="L123" s="11"/>
      <c r="M123" s="11"/>
      <c r="N123" s="11"/>
      <c r="O123" s="11"/>
      <c r="P123" s="11"/>
      <c r="Q123" s="11"/>
      <c r="R123" s="11"/>
      <c r="S123" s="11"/>
      <c r="T123" s="11"/>
      <c r="U123" s="11"/>
      <c r="V123" s="11"/>
      <c r="W123" s="11"/>
      <c r="X123" s="11"/>
      <c r="Y123" s="11"/>
      <c r="Z123" s="11"/>
    </row>
    <row r="124" ht="15.6" spans="2:26">
      <c r="B124"/>
      <c r="G124" s="11"/>
      <c r="H124" s="11"/>
      <c r="I124" s="11"/>
      <c r="J124" s="11"/>
      <c r="K124" s="11"/>
      <c r="L124" s="11"/>
      <c r="M124" s="11"/>
      <c r="N124" s="11"/>
      <c r="O124" s="11"/>
      <c r="P124" s="11"/>
      <c r="Q124" s="11"/>
      <c r="R124" s="11"/>
      <c r="S124" s="11"/>
      <c r="T124" s="11"/>
      <c r="U124" s="11"/>
      <c r="V124" s="11"/>
      <c r="W124" s="11"/>
      <c r="X124" s="11"/>
      <c r="Y124" s="11"/>
      <c r="Z124" s="11"/>
    </row>
    <row r="125" ht="15.6" spans="2:26">
      <c r="B125"/>
      <c r="G125" s="11"/>
      <c r="H125" s="11"/>
      <c r="I125" s="11"/>
      <c r="J125" s="11"/>
      <c r="K125" s="11"/>
      <c r="L125" s="11"/>
      <c r="M125" s="11"/>
      <c r="N125" s="11"/>
      <c r="O125" s="11"/>
      <c r="P125" s="11"/>
      <c r="Q125" s="11"/>
      <c r="R125" s="11"/>
      <c r="S125" s="11"/>
      <c r="T125" s="11"/>
      <c r="U125" s="11"/>
      <c r="V125" s="11"/>
      <c r="W125" s="11"/>
      <c r="X125" s="11"/>
      <c r="Y125" s="11"/>
      <c r="Z125" s="11"/>
    </row>
    <row r="126" ht="15.6" spans="2:26">
      <c r="B126"/>
      <c r="G126" s="11"/>
      <c r="H126" s="11"/>
      <c r="I126" s="11"/>
      <c r="J126" s="11"/>
      <c r="K126" s="11"/>
      <c r="L126" s="11"/>
      <c r="M126" s="11"/>
      <c r="N126" s="11"/>
      <c r="O126" s="11"/>
      <c r="P126" s="11"/>
      <c r="Q126" s="11"/>
      <c r="R126" s="11"/>
      <c r="S126" s="11"/>
      <c r="T126" s="11"/>
      <c r="U126" s="11"/>
      <c r="V126" s="11"/>
      <c r="W126" s="11"/>
      <c r="X126" s="11"/>
      <c r="Y126" s="11"/>
      <c r="Z126" s="11"/>
    </row>
    <row r="127" ht="15.6" spans="2:26">
      <c r="B127"/>
      <c r="G127" s="11"/>
      <c r="H127" s="11"/>
      <c r="I127" s="11"/>
      <c r="J127" s="11"/>
      <c r="K127" s="11"/>
      <c r="L127" s="11"/>
      <c r="M127" s="11"/>
      <c r="N127" s="11"/>
      <c r="O127" s="11"/>
      <c r="P127" s="11"/>
      <c r="Q127" s="11"/>
      <c r="R127" s="11"/>
      <c r="S127" s="11"/>
      <c r="T127" s="11"/>
      <c r="U127" s="11"/>
      <c r="V127" s="11"/>
      <c r="W127" s="11"/>
      <c r="X127" s="11"/>
      <c r="Y127" s="11"/>
      <c r="Z127" s="11"/>
    </row>
    <row r="128" ht="15.6" spans="2:26">
      <c r="B128"/>
      <c r="G128" s="11"/>
      <c r="H128" s="11"/>
      <c r="I128" s="11"/>
      <c r="J128" s="11"/>
      <c r="K128" s="11"/>
      <c r="L128" s="11"/>
      <c r="M128" s="11"/>
      <c r="N128" s="11"/>
      <c r="O128" s="11"/>
      <c r="P128" s="11"/>
      <c r="Q128" s="11"/>
      <c r="R128" s="11"/>
      <c r="S128" s="11"/>
      <c r="T128" s="11"/>
      <c r="U128" s="11"/>
      <c r="V128" s="11"/>
      <c r="W128" s="11"/>
      <c r="X128" s="11"/>
      <c r="Y128" s="11"/>
      <c r="Z128" s="11"/>
    </row>
    <row r="129" ht="15.6" spans="2:26">
      <c r="B129"/>
      <c r="G129" s="11"/>
      <c r="H129" s="11"/>
      <c r="I129" s="11"/>
      <c r="J129" s="11"/>
      <c r="K129" s="11"/>
      <c r="L129" s="11"/>
      <c r="M129" s="11"/>
      <c r="N129" s="11"/>
      <c r="O129" s="11"/>
      <c r="P129" s="11"/>
      <c r="Q129" s="11"/>
      <c r="R129" s="11"/>
      <c r="S129" s="11"/>
      <c r="T129" s="11"/>
      <c r="U129" s="11"/>
      <c r="V129" s="11"/>
      <c r="W129" s="11"/>
      <c r="X129" s="11"/>
      <c r="Y129" s="11"/>
      <c r="Z129" s="11"/>
    </row>
    <row r="130" ht="15.6" spans="2:26">
      <c r="B130"/>
      <c r="G130" s="11"/>
      <c r="H130" s="11"/>
      <c r="I130" s="11"/>
      <c r="J130" s="11"/>
      <c r="K130" s="11"/>
      <c r="L130" s="11"/>
      <c r="M130" s="11"/>
      <c r="N130" s="11"/>
      <c r="O130" s="11"/>
      <c r="P130" s="11"/>
      <c r="Q130" s="11"/>
      <c r="R130" s="11"/>
      <c r="S130" s="11"/>
      <c r="T130" s="11"/>
      <c r="U130" s="11"/>
      <c r="V130" s="11"/>
      <c r="W130" s="11"/>
      <c r="X130" s="11"/>
      <c r="Y130" s="11"/>
      <c r="Z130" s="11"/>
    </row>
    <row r="131" ht="15.6" spans="2:26">
      <c r="B131"/>
      <c r="G131" s="11"/>
      <c r="H131" s="11"/>
      <c r="I131" s="11"/>
      <c r="J131" s="11"/>
      <c r="K131" s="11"/>
      <c r="L131" s="11"/>
      <c r="M131" s="11"/>
      <c r="N131" s="11"/>
      <c r="O131" s="11"/>
      <c r="P131" s="11"/>
      <c r="Q131" s="11"/>
      <c r="R131" s="11"/>
      <c r="S131" s="11"/>
      <c r="T131" s="11"/>
      <c r="U131" s="11"/>
      <c r="V131" s="11"/>
      <c r="W131" s="11"/>
      <c r="X131" s="11"/>
      <c r="Y131" s="11"/>
      <c r="Z131" s="11"/>
    </row>
    <row r="132" ht="15.6" spans="2:26">
      <c r="B132"/>
      <c r="G132" s="11"/>
      <c r="H132" s="11"/>
      <c r="I132" s="11"/>
      <c r="J132" s="11"/>
      <c r="K132" s="11"/>
      <c r="L132" s="11"/>
      <c r="M132" s="11"/>
      <c r="N132" s="11"/>
      <c r="O132" s="11"/>
      <c r="P132" s="11"/>
      <c r="Q132" s="11"/>
      <c r="R132" s="11"/>
      <c r="S132" s="11"/>
      <c r="T132" s="11"/>
      <c r="U132" s="11"/>
      <c r="V132" s="11"/>
      <c r="W132" s="11"/>
      <c r="X132" s="11"/>
      <c r="Y132" s="11"/>
      <c r="Z132" s="11"/>
    </row>
    <row r="133" ht="15.6" spans="2:26">
      <c r="B133"/>
      <c r="G133" s="11"/>
      <c r="H133" s="11"/>
      <c r="I133" s="11"/>
      <c r="J133" s="11"/>
      <c r="K133" s="11"/>
      <c r="L133" s="11"/>
      <c r="M133" s="11"/>
      <c r="N133" s="11"/>
      <c r="O133" s="11"/>
      <c r="P133" s="11"/>
      <c r="Q133" s="11"/>
      <c r="R133" s="11"/>
      <c r="S133" s="11"/>
      <c r="T133" s="11"/>
      <c r="U133" s="11"/>
      <c r="V133" s="11"/>
      <c r="W133" s="11"/>
      <c r="X133" s="11"/>
      <c r="Y133" s="11"/>
      <c r="Z133" s="11"/>
    </row>
    <row r="134" ht="15.6" spans="2:26">
      <c r="B134"/>
      <c r="G134" s="11"/>
      <c r="H134" s="11"/>
      <c r="I134" s="11"/>
      <c r="J134" s="11"/>
      <c r="K134" s="11"/>
      <c r="L134" s="11"/>
      <c r="M134" s="11"/>
      <c r="N134" s="11"/>
      <c r="O134" s="11"/>
      <c r="P134" s="11"/>
      <c r="Q134" s="11"/>
      <c r="R134" s="11"/>
      <c r="S134" s="11"/>
      <c r="T134" s="11"/>
      <c r="U134" s="11"/>
      <c r="V134" s="11"/>
      <c r="W134" s="11"/>
      <c r="X134" s="11"/>
      <c r="Y134" s="11"/>
      <c r="Z134" s="11"/>
    </row>
    <row r="135" ht="15.6" spans="1:26">
      <c r="A135" s="11"/>
      <c r="B135" s="3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6" spans="1:26">
      <c r="A136" s="11"/>
      <c r="B136" s="3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6" spans="1:26">
      <c r="A137" s="11"/>
      <c r="B137" s="3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6" spans="1:26">
      <c r="A138" s="11"/>
      <c r="B138" s="3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6" spans="1:26">
      <c r="A139" s="11"/>
      <c r="B139" s="3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6" spans="1:26">
      <c r="A140" s="11"/>
      <c r="B140" s="3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6" spans="1:26">
      <c r="A141" s="11"/>
      <c r="B141" s="3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6" spans="1:26">
      <c r="A142" s="11"/>
      <c r="B142" s="3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6" spans="1:26">
      <c r="A143" s="11"/>
      <c r="B143" s="3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6" spans="1:26">
      <c r="A144" s="11"/>
      <c r="B144" s="3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6" spans="1:26">
      <c r="A145" s="11"/>
      <c r="B145" s="3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6" spans="1:26">
      <c r="A146" s="11"/>
      <c r="B146" s="3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6" spans="1:26">
      <c r="A147" s="11"/>
      <c r="B147" s="3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6" spans="1:26">
      <c r="A148" s="11"/>
      <c r="B148" s="3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6" spans="1:26">
      <c r="A149" s="11"/>
      <c r="B149" s="3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6" spans="1:26">
      <c r="A150" s="11"/>
      <c r="B150" s="3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6" spans="1:26">
      <c r="A151" s="11"/>
      <c r="B151" s="3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6" spans="1:26">
      <c r="A152" s="11"/>
      <c r="B152" s="3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6" spans="1:26">
      <c r="A153" s="11"/>
      <c r="B153" s="3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6" spans="1:26">
      <c r="A154" s="11"/>
      <c r="B154" s="3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6" spans="1:26">
      <c r="A155" s="11"/>
      <c r="B155" s="3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6" spans="1:26">
      <c r="A156" s="11"/>
      <c r="B156" s="3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6" spans="1:26">
      <c r="A157" s="11"/>
      <c r="B157" s="3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6" spans="1:26">
      <c r="A158" s="11"/>
      <c r="B158" s="3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6" spans="1:26">
      <c r="A159" s="11"/>
      <c r="B159" s="3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6" spans="1:26">
      <c r="A160" s="11"/>
      <c r="B160" s="3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6" spans="1:26">
      <c r="A161" s="11"/>
      <c r="B161" s="3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6" spans="1:26">
      <c r="A162" s="11"/>
      <c r="B162" s="3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6" spans="1:26">
      <c r="A163" s="11"/>
      <c r="B163" s="3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6" spans="1:26">
      <c r="A164" s="11"/>
      <c r="B164" s="3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6" spans="1:26">
      <c r="A165" s="11"/>
      <c r="B165" s="3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6" spans="1:26">
      <c r="A166" s="11"/>
      <c r="B166" s="3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6" spans="1:26">
      <c r="A167" s="11"/>
      <c r="B167" s="3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6" spans="1:26">
      <c r="A168" s="11"/>
      <c r="B168" s="3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6" spans="1:26">
      <c r="A169" s="11"/>
      <c r="B169" s="3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6" spans="1:26">
      <c r="A170" s="11"/>
      <c r="B170" s="3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6" spans="1:26">
      <c r="A171" s="11"/>
      <c r="B171" s="3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6" spans="1:26">
      <c r="A172" s="11"/>
      <c r="B172" s="3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6" spans="1:26">
      <c r="A173" s="11"/>
      <c r="B173" s="3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6" spans="1:26">
      <c r="A174" s="11"/>
      <c r="B174" s="3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6" spans="1:26">
      <c r="A175" s="11"/>
      <c r="B175" s="3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6" spans="1:26">
      <c r="A176" s="11"/>
      <c r="B176" s="3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6" spans="1:26">
      <c r="A177" s="11"/>
      <c r="B177" s="3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6" spans="1:26">
      <c r="A178" s="11"/>
      <c r="B178" s="3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6" spans="1:26">
      <c r="A179" s="11"/>
      <c r="B179" s="3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6" spans="1:26">
      <c r="A180" s="11"/>
      <c r="B180" s="3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6" spans="1:26">
      <c r="A181" s="11"/>
      <c r="B181" s="3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6" spans="1:26">
      <c r="A182" s="11"/>
      <c r="B182" s="3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6" spans="1:26">
      <c r="A183" s="11"/>
      <c r="B183" s="3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6" spans="1:26">
      <c r="A184" s="11"/>
      <c r="B184" s="3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6" spans="1:26">
      <c r="A185" s="11"/>
      <c r="B185" s="3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6" spans="1:26">
      <c r="A186" s="11"/>
      <c r="B186" s="3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6" spans="1:26">
      <c r="A187" s="11"/>
      <c r="B187" s="3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6" spans="1:26">
      <c r="A188" s="11"/>
      <c r="B188" s="3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6" spans="1:26">
      <c r="A189" s="11"/>
      <c r="B189" s="3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6" spans="1:26">
      <c r="A190" s="11"/>
      <c r="B190" s="3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6" spans="1:26">
      <c r="A191" s="11"/>
      <c r="B191" s="3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6" spans="1:26">
      <c r="A192" s="11"/>
      <c r="B192" s="3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6" spans="1:26">
      <c r="A193" s="11"/>
      <c r="B193" s="3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6" spans="1:26">
      <c r="A194" s="11"/>
      <c r="B194" s="3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6" spans="1:26">
      <c r="A195" s="11"/>
      <c r="B195" s="3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6" spans="1:26">
      <c r="A196" s="11"/>
      <c r="B196" s="3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6" spans="1:26">
      <c r="A197" s="11"/>
      <c r="B197" s="3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6" spans="1:26">
      <c r="A198" s="11"/>
      <c r="B198" s="3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6" spans="1:26">
      <c r="A199" s="11"/>
      <c r="B199" s="3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6" spans="1:26">
      <c r="A200" s="11"/>
      <c r="B200" s="3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6" spans="1:26">
      <c r="A201" s="11"/>
      <c r="B201" s="3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6" spans="1:26">
      <c r="A202" s="11"/>
      <c r="B202" s="3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6" spans="1:26">
      <c r="A203" s="11"/>
      <c r="B203" s="3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6" spans="1:26">
      <c r="A204" s="11"/>
      <c r="B204" s="3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6" spans="1:26">
      <c r="A205" s="11"/>
      <c r="B205" s="3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6" spans="1:26">
      <c r="A206" s="11"/>
      <c r="B206" s="3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6" spans="1:26">
      <c r="A207" s="11"/>
      <c r="B207" s="3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6" spans="1:26">
      <c r="A208" s="11"/>
      <c r="B208" s="3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6" spans="1:26">
      <c r="A209" s="11"/>
      <c r="B209" s="3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6" spans="1:26">
      <c r="A210" s="11"/>
      <c r="B210" s="3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6" spans="1:26">
      <c r="A211" s="11"/>
      <c r="B211" s="3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6" spans="1:26">
      <c r="A212" s="11"/>
      <c r="B212" s="3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6" spans="1:26">
      <c r="A213" s="11"/>
      <c r="B213" s="3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6" spans="1:26">
      <c r="A214" s="11"/>
      <c r="B214" s="3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6" spans="1:26">
      <c r="A215" s="11"/>
      <c r="B215" s="3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6" spans="1:26">
      <c r="A216" s="11"/>
      <c r="B216" s="3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6" spans="1:26">
      <c r="A217" s="11"/>
      <c r="B217" s="3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6" spans="1:26">
      <c r="A218" s="11"/>
      <c r="B218" s="3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6" spans="1:26">
      <c r="A219" s="11"/>
      <c r="B219" s="3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6" spans="1:26">
      <c r="A220" s="11"/>
      <c r="B220" s="3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6" spans="1:26">
      <c r="A221" s="11"/>
      <c r="B221" s="3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6" spans="1:26">
      <c r="A222" s="11"/>
      <c r="B222" s="3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6" spans="1:26">
      <c r="A223" s="11"/>
      <c r="B223" s="3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6" spans="1:26">
      <c r="A224" s="11"/>
      <c r="B224" s="3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6" spans="1:26">
      <c r="A225" s="11"/>
      <c r="B225" s="3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6" spans="1:26">
      <c r="A226" s="11"/>
      <c r="B226" s="3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6" spans="1:26">
      <c r="A227" s="11"/>
      <c r="B227" s="3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6" spans="1:26">
      <c r="A228" s="11"/>
      <c r="B228" s="3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6" spans="1:26">
      <c r="A229" s="11"/>
      <c r="B229" s="3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6" spans="1:26">
      <c r="A230" s="11"/>
      <c r="B230" s="3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6" spans="1:26">
      <c r="A231" s="11"/>
      <c r="B231" s="3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6" spans="1:26">
      <c r="A232" s="11"/>
      <c r="B232" s="3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6" spans="1:26">
      <c r="A233" s="11"/>
      <c r="B233" s="3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6" spans="1:26">
      <c r="A234" s="11"/>
      <c r="B234" s="3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6" spans="1:26">
      <c r="A235" s="11"/>
      <c r="B235" s="3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6" spans="1:26">
      <c r="A236" s="11"/>
      <c r="B236" s="3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6" spans="1:26">
      <c r="A237" s="11"/>
      <c r="B237" s="3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6" spans="1:26">
      <c r="A238" s="11"/>
      <c r="B238" s="3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6" spans="1:26">
      <c r="A239" s="11"/>
      <c r="B239" s="3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6" spans="1:26">
      <c r="A240" s="11"/>
      <c r="B240" s="3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6" spans="1:26">
      <c r="A241" s="11"/>
      <c r="B241" s="3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6" spans="1:26">
      <c r="A242" s="11"/>
      <c r="B242" s="3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6" spans="1:26">
      <c r="A243" s="11"/>
      <c r="B243" s="3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6" spans="1:26">
      <c r="A244" s="11"/>
      <c r="B244" s="3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6" spans="1:26">
      <c r="A245" s="11"/>
      <c r="B245" s="3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6" spans="1:26">
      <c r="A246" s="11"/>
      <c r="B246" s="3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6" spans="1:26">
      <c r="A247" s="11"/>
      <c r="B247" s="3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6" spans="1:26">
      <c r="A248" s="11"/>
      <c r="B248" s="3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6" spans="1:26">
      <c r="A249" s="11"/>
      <c r="B249" s="3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6" spans="1:26">
      <c r="A250" s="11"/>
      <c r="B250" s="3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6" spans="1:26">
      <c r="A251" s="11"/>
      <c r="B251" s="3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6" spans="1:26">
      <c r="A252" s="11"/>
      <c r="B252" s="3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6" spans="1:26">
      <c r="A253" s="11"/>
      <c r="B253" s="3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6" spans="1:26">
      <c r="A254" s="11"/>
      <c r="B254" s="3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6" spans="1:26">
      <c r="A255" s="11"/>
      <c r="B255" s="3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6" spans="1:26">
      <c r="A256" s="11"/>
      <c r="B256" s="3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6" spans="1:26">
      <c r="A257" s="11"/>
      <c r="B257" s="3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6" spans="1:26">
      <c r="A258" s="11"/>
      <c r="B258" s="3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6" spans="1:26">
      <c r="A259" s="11"/>
      <c r="B259" s="3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6" spans="1:26">
      <c r="A260" s="11"/>
      <c r="B260" s="3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6" spans="1:26">
      <c r="A261" s="11"/>
      <c r="B261" s="3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6" spans="1:26">
      <c r="A262" s="11"/>
      <c r="B262" s="3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6" spans="1:26">
      <c r="A263" s="11"/>
      <c r="B263" s="3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6" spans="1:26">
      <c r="A264" s="11"/>
      <c r="B264" s="3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6" spans="1:26">
      <c r="A265" s="11"/>
      <c r="B265" s="3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6" spans="1:26">
      <c r="A266" s="11"/>
      <c r="B266" s="3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6" spans="1:26">
      <c r="A267" s="11"/>
      <c r="B267" s="3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6" spans="1:26">
      <c r="A268" s="11"/>
      <c r="B268" s="3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6" spans="1:26">
      <c r="A269" s="11"/>
      <c r="B269" s="3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6" spans="1:26">
      <c r="A270" s="11"/>
      <c r="B270" s="3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6" spans="1:26">
      <c r="A271" s="11"/>
      <c r="B271" s="3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6" spans="1:26">
      <c r="A272" s="11"/>
      <c r="B272" s="3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6" spans="1:26">
      <c r="A273" s="11"/>
      <c r="B273" s="3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6" spans="1:26">
      <c r="A274" s="11"/>
      <c r="B274" s="3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6" spans="1:26">
      <c r="A275" s="11"/>
      <c r="B275" s="3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6" spans="1:26">
      <c r="A276" s="11"/>
      <c r="B276" s="3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6" spans="1:26">
      <c r="A277" s="11"/>
      <c r="B277" s="3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6" spans="1:26">
      <c r="A278" s="11"/>
      <c r="B278" s="3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6" spans="1:26">
      <c r="A279" s="11"/>
      <c r="B279" s="3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6" spans="1:26">
      <c r="A280" s="11"/>
      <c r="B280" s="3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6" spans="1:26">
      <c r="A281" s="11"/>
      <c r="B281" s="3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6" spans="1:26">
      <c r="A282" s="11"/>
      <c r="B282" s="3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6" spans="1:26">
      <c r="A283" s="11"/>
      <c r="B283" s="3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6" spans="1:26">
      <c r="A284" s="11"/>
      <c r="B284" s="3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6" spans="1:26">
      <c r="A285" s="11"/>
      <c r="B285" s="3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6" spans="1:26">
      <c r="A286" s="11"/>
      <c r="B286" s="3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6" spans="1:26">
      <c r="A287" s="11"/>
      <c r="B287" s="3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6" spans="1:26">
      <c r="A288" s="11"/>
      <c r="B288" s="3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6" spans="1:26">
      <c r="A289" s="11"/>
      <c r="B289" s="3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6" spans="1:26">
      <c r="A290" s="11"/>
      <c r="B290" s="3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6" spans="1:26">
      <c r="A291" s="11"/>
      <c r="B291" s="3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6" spans="1:26">
      <c r="A292" s="11"/>
      <c r="B292" s="3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6" spans="1:26">
      <c r="A293" s="11"/>
      <c r="B293" s="3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6" spans="1:26">
      <c r="A294" s="11"/>
      <c r="B294" s="3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6" spans="1:26">
      <c r="A295" s="11"/>
      <c r="B295" s="3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6" spans="1:26">
      <c r="A296" s="11"/>
      <c r="B296" s="3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6" spans="1:26">
      <c r="A297" s="11"/>
      <c r="B297" s="3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6" spans="1:26">
      <c r="A298" s="11"/>
      <c r="B298" s="3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6" spans="1:26">
      <c r="A299" s="11"/>
      <c r="B299" s="3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6" spans="1:26">
      <c r="A300" s="11"/>
      <c r="B300" s="3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6" spans="1:26">
      <c r="A301" s="11"/>
      <c r="B301" s="3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6" spans="1:26">
      <c r="A302" s="11"/>
      <c r="B302" s="3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6" spans="1:26">
      <c r="A303" s="11"/>
      <c r="B303" s="3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6" spans="1:26">
      <c r="A304" s="11"/>
      <c r="B304" s="3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6" spans="1:26">
      <c r="A305" s="11"/>
      <c r="B305" s="3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6" spans="1:26">
      <c r="A306" s="11"/>
      <c r="B306" s="3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6" spans="1:26">
      <c r="A307" s="11"/>
      <c r="B307" s="3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6" spans="1:26">
      <c r="A308" s="11"/>
      <c r="B308" s="3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6" spans="1:26">
      <c r="A309" s="11"/>
      <c r="B309" s="3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6" spans="1:26">
      <c r="A310" s="11"/>
      <c r="B310" s="3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6" spans="1:26">
      <c r="A311" s="11"/>
      <c r="B311" s="3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6" spans="1:26">
      <c r="A312" s="11"/>
      <c r="B312" s="3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6" spans="1:26">
      <c r="A313" s="11"/>
      <c r="B313" s="3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6" spans="1:26">
      <c r="A314" s="11"/>
      <c r="B314" s="3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6" spans="1:26">
      <c r="A315" s="11"/>
      <c r="B315" s="3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6" spans="1:26">
      <c r="A316" s="11"/>
      <c r="B316" s="3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6" spans="1:26">
      <c r="A317" s="11"/>
      <c r="B317" s="3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6" spans="1:26">
      <c r="A318" s="11"/>
      <c r="B318" s="3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6" spans="1:26">
      <c r="A319" s="11"/>
      <c r="B319" s="3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6" spans="1:26">
      <c r="A320" s="11"/>
      <c r="B320" s="3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6" spans="1:26">
      <c r="A321" s="11"/>
      <c r="B321" s="3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6" spans="1:26">
      <c r="A322" s="11"/>
      <c r="B322" s="3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6" spans="1:26">
      <c r="A323" s="11"/>
      <c r="B323" s="3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6" spans="1:26">
      <c r="A324" s="11"/>
      <c r="B324" s="3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6" spans="1:26">
      <c r="A325" s="11"/>
      <c r="B325" s="3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6" spans="1:26">
      <c r="A326" s="11"/>
      <c r="B326" s="3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6" spans="1:26">
      <c r="A327" s="11"/>
      <c r="B327" s="3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6" spans="1:26">
      <c r="A328" s="11"/>
      <c r="B328" s="3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6" spans="1:26">
      <c r="A329" s="11"/>
      <c r="B329" s="3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6" spans="1:26">
      <c r="A330" s="11"/>
      <c r="B330" s="3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6" spans="1:26">
      <c r="A331" s="11"/>
      <c r="B331" s="3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6" spans="1:26">
      <c r="A332" s="11"/>
      <c r="B332" s="3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6" spans="1:26">
      <c r="A333" s="11"/>
      <c r="B333" s="3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6" spans="1:26">
      <c r="A334" s="11"/>
      <c r="B334" s="3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6" spans="1:26">
      <c r="A335" s="11"/>
      <c r="B335" s="3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6" spans="1:26">
      <c r="A336" s="11"/>
      <c r="B336" s="3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6" spans="1:26">
      <c r="A337" s="11"/>
      <c r="B337" s="3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6" spans="1:26">
      <c r="A338" s="11"/>
      <c r="B338" s="3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6" spans="1:26">
      <c r="A339" s="11"/>
      <c r="B339" s="3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6" spans="1:26">
      <c r="A340" s="11"/>
      <c r="B340" s="3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6" spans="1:26">
      <c r="A341" s="11"/>
      <c r="B341" s="3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6" spans="1:26">
      <c r="A342" s="11"/>
      <c r="B342" s="3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6" spans="1:26">
      <c r="A343" s="11"/>
      <c r="B343" s="3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6" spans="1:26">
      <c r="A344" s="11"/>
      <c r="B344" s="3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6" spans="1:26">
      <c r="A345" s="11"/>
      <c r="B345" s="3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6" spans="1:26">
      <c r="A346" s="11"/>
      <c r="B346" s="3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6" spans="1:26">
      <c r="A347" s="11"/>
      <c r="B347" s="3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6" spans="1:26">
      <c r="A348" s="11"/>
      <c r="B348" s="3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6" spans="1:26">
      <c r="A349" s="11"/>
      <c r="B349" s="3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6" spans="1:26">
      <c r="A350" s="11"/>
      <c r="B350" s="3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6" spans="1:26">
      <c r="A351" s="11"/>
      <c r="B351" s="3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6" spans="1:26">
      <c r="A352" s="11"/>
      <c r="B352" s="3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6" spans="1:26">
      <c r="A353" s="11"/>
      <c r="B353" s="3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6" spans="1:26">
      <c r="A354" s="11"/>
      <c r="B354" s="3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6" spans="1:26">
      <c r="A355" s="11"/>
      <c r="B355" s="3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6" spans="1:26">
      <c r="A356" s="11"/>
      <c r="B356" s="3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6" spans="1:26">
      <c r="A357" s="11"/>
      <c r="B357" s="3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6" spans="1:26">
      <c r="A358" s="11"/>
      <c r="B358" s="3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6" spans="1:26">
      <c r="A359" s="11"/>
      <c r="B359" s="3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6" spans="1:26">
      <c r="A360" s="11"/>
      <c r="B360" s="3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6" spans="1:26">
      <c r="A361" s="11"/>
      <c r="B361" s="3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6" spans="1:26">
      <c r="A362" s="11"/>
      <c r="B362" s="3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6" spans="1:26">
      <c r="A363" s="11"/>
      <c r="B363" s="3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6" spans="1:26">
      <c r="A364" s="11"/>
      <c r="B364" s="3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6" spans="1:26">
      <c r="A365" s="11"/>
      <c r="B365" s="3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6" spans="1:26">
      <c r="A366" s="11"/>
      <c r="B366" s="3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6" spans="1:26">
      <c r="A367" s="11"/>
      <c r="B367" s="3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6" spans="1:26">
      <c r="A368" s="11"/>
      <c r="B368" s="3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6" spans="1:26">
      <c r="A369" s="11"/>
      <c r="B369" s="3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6" spans="1:26">
      <c r="A370" s="11"/>
      <c r="B370" s="3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6" spans="1:26">
      <c r="A371" s="11"/>
      <c r="B371" s="3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6" spans="1:26">
      <c r="A372" s="11"/>
      <c r="B372" s="3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6" spans="1:26">
      <c r="A373" s="11"/>
      <c r="B373" s="3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6" spans="1:26">
      <c r="A374" s="11"/>
      <c r="B374" s="3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6" spans="1:26">
      <c r="A375" s="11"/>
      <c r="B375" s="3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6" spans="1:26">
      <c r="A376" s="11"/>
      <c r="B376" s="3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6" spans="1:26">
      <c r="A377" s="11"/>
      <c r="B377" s="3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6" spans="1:26">
      <c r="A378" s="11"/>
      <c r="B378" s="3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6" spans="1:26">
      <c r="A379" s="11"/>
      <c r="B379" s="3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6" spans="1:26">
      <c r="A380" s="11"/>
      <c r="B380" s="3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6" spans="1:26">
      <c r="A381" s="11"/>
      <c r="B381" s="3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6" spans="1:26">
      <c r="A382" s="11"/>
      <c r="B382" s="3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6" spans="1:26">
      <c r="A383" s="11"/>
      <c r="B383" s="3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6" spans="1:26">
      <c r="A384" s="11"/>
      <c r="B384" s="3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6" spans="1:26">
      <c r="A385" s="11"/>
      <c r="B385" s="3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6" spans="1:26">
      <c r="A386" s="11"/>
      <c r="B386" s="3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6" spans="1:26">
      <c r="A387" s="11"/>
      <c r="B387" s="3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6" spans="1:26">
      <c r="A388" s="11"/>
      <c r="B388" s="3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6" spans="1:26">
      <c r="A389" s="11"/>
      <c r="B389" s="3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6" spans="1:26">
      <c r="A390" s="11"/>
      <c r="B390" s="3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6" spans="1:26">
      <c r="A391" s="11"/>
      <c r="B391" s="3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6" spans="1:26">
      <c r="A392" s="11"/>
      <c r="B392" s="3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6" spans="1:26">
      <c r="A393" s="11"/>
      <c r="B393" s="3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6" spans="1:26">
      <c r="A394" s="11"/>
      <c r="B394" s="3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6" spans="1:26">
      <c r="A395" s="11"/>
      <c r="B395" s="3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6" spans="1:26">
      <c r="A396" s="11"/>
      <c r="B396" s="3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6" spans="1:26">
      <c r="A397" s="11"/>
      <c r="B397" s="3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6" spans="1:26">
      <c r="A398" s="11"/>
      <c r="B398" s="3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6" spans="1:26">
      <c r="A399" s="11"/>
      <c r="B399" s="3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6" spans="1:26">
      <c r="A400" s="11"/>
      <c r="B400" s="3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6" spans="1:26">
      <c r="A401" s="11"/>
      <c r="B401" s="3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6" spans="1:26">
      <c r="A402" s="11"/>
      <c r="B402" s="3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6" spans="1:26">
      <c r="A403" s="11"/>
      <c r="B403" s="3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6" spans="1:26">
      <c r="A404" s="11"/>
      <c r="B404" s="3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6" spans="1:26">
      <c r="A405" s="11"/>
      <c r="B405" s="3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6" spans="1:26">
      <c r="A406" s="11"/>
      <c r="B406" s="3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6" spans="1:26">
      <c r="A407" s="11"/>
      <c r="B407" s="3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6" spans="1:26">
      <c r="A408" s="11"/>
      <c r="B408" s="3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6" spans="1:26">
      <c r="A409" s="11"/>
      <c r="B409" s="3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6" spans="1:26">
      <c r="A410" s="11"/>
      <c r="B410" s="3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6" spans="1:26">
      <c r="A411" s="11"/>
      <c r="B411" s="3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6" spans="1:26">
      <c r="A412" s="11"/>
      <c r="B412" s="3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6" spans="1:26">
      <c r="A413" s="11"/>
      <c r="B413" s="3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6" spans="1:26">
      <c r="A414" s="11"/>
      <c r="B414" s="3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6" spans="1:26">
      <c r="A415" s="11"/>
      <c r="B415" s="3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6" spans="1:26">
      <c r="A416" s="11"/>
      <c r="B416" s="3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6" spans="1:26">
      <c r="A417" s="11"/>
      <c r="B417" s="3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6" spans="1:26">
      <c r="A418" s="11"/>
      <c r="B418" s="3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6" spans="1:26">
      <c r="A419" s="11"/>
      <c r="B419" s="3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6" spans="1:26">
      <c r="A420" s="11"/>
      <c r="B420" s="3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6" spans="1:26">
      <c r="A421" s="11"/>
      <c r="B421" s="3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6" spans="1:26">
      <c r="A422" s="11"/>
      <c r="B422" s="3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6" spans="1:26">
      <c r="A423" s="11"/>
      <c r="B423" s="3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6" spans="1:26">
      <c r="A424" s="11"/>
      <c r="B424" s="3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6" spans="1:26">
      <c r="A425" s="11"/>
      <c r="B425" s="3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6" spans="1:26">
      <c r="A426" s="11"/>
      <c r="B426" s="3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6" spans="1:26">
      <c r="A427" s="11"/>
      <c r="B427" s="3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6" spans="1:26">
      <c r="A428" s="11"/>
      <c r="B428" s="3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6" spans="1:26">
      <c r="A429" s="11"/>
      <c r="B429" s="3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6" spans="1:26">
      <c r="A430" s="11"/>
      <c r="B430" s="3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6" spans="1:26">
      <c r="A431" s="11"/>
      <c r="B431" s="3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6" spans="1:26">
      <c r="A432" s="11"/>
      <c r="B432" s="3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6" spans="1:26">
      <c r="A433" s="11"/>
      <c r="B433" s="3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6" spans="1:26">
      <c r="A434" s="11"/>
      <c r="B434" s="3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6" spans="1:26">
      <c r="A435" s="11"/>
      <c r="B435" s="3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6" spans="1:26">
      <c r="A436" s="11"/>
      <c r="B436" s="3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6" spans="1:26">
      <c r="A437" s="11"/>
      <c r="B437" s="3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6" spans="1:26">
      <c r="A438" s="11"/>
      <c r="B438" s="3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6" spans="1:26">
      <c r="A439" s="11"/>
      <c r="B439" s="3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6" spans="1:26">
      <c r="A440" s="11"/>
      <c r="B440" s="3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6" spans="1:26">
      <c r="A441" s="11"/>
      <c r="B441" s="3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6" spans="1:26">
      <c r="A442" s="11"/>
      <c r="B442" s="3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6" spans="1:26">
      <c r="A443" s="11"/>
      <c r="B443" s="3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6" spans="1:26">
      <c r="A444" s="11"/>
      <c r="B444" s="3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6" spans="1:26">
      <c r="A445" s="11"/>
      <c r="B445" s="3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6" spans="1:26">
      <c r="A446" s="11"/>
      <c r="B446" s="3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6" spans="1:26">
      <c r="A447" s="11"/>
      <c r="B447" s="3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6" spans="1:26">
      <c r="A448" s="11"/>
      <c r="B448" s="3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6" spans="1:26">
      <c r="A449" s="11"/>
      <c r="B449" s="3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6" spans="1:26">
      <c r="A450" s="11"/>
      <c r="B450" s="3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6" spans="1:26">
      <c r="A451" s="11"/>
      <c r="B451" s="3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6" spans="1:26">
      <c r="A452" s="11"/>
      <c r="B452" s="3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6" spans="1:26">
      <c r="A453" s="11"/>
      <c r="B453" s="3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6" spans="1:26">
      <c r="A454" s="11"/>
      <c r="B454" s="3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6" spans="1:26">
      <c r="A455" s="11"/>
      <c r="B455" s="3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6" spans="1:26">
      <c r="A456" s="11"/>
      <c r="B456" s="3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6" spans="1:26">
      <c r="A457" s="11"/>
      <c r="B457" s="3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6" spans="1:26">
      <c r="A458" s="11"/>
      <c r="B458" s="3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6" spans="1:26">
      <c r="A459" s="11"/>
      <c r="B459" s="3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6" spans="1:26">
      <c r="A460" s="11"/>
      <c r="B460" s="3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6" spans="1:26">
      <c r="A461" s="11"/>
      <c r="B461" s="3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6" spans="1:26">
      <c r="A462" s="11"/>
      <c r="B462" s="3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6" spans="1:26">
      <c r="A463" s="11"/>
      <c r="B463" s="3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6" spans="1:26">
      <c r="A464" s="11"/>
      <c r="B464" s="3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6" spans="1:26">
      <c r="A465" s="11"/>
      <c r="B465" s="3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6" spans="1:26">
      <c r="A466" s="11"/>
      <c r="B466" s="3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6" spans="1:26">
      <c r="A467" s="11"/>
      <c r="B467" s="3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6" spans="1:26">
      <c r="A468" s="11"/>
      <c r="B468" s="3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6" spans="1:26">
      <c r="A469" s="11"/>
      <c r="B469" s="3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6" spans="1:26">
      <c r="A470" s="11"/>
      <c r="B470" s="3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6" spans="1:26">
      <c r="A471" s="11"/>
      <c r="B471" s="3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6" spans="1:26">
      <c r="A472" s="11"/>
      <c r="B472" s="3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6" spans="1:26">
      <c r="A473" s="11"/>
      <c r="B473" s="3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6" spans="1:26">
      <c r="A474" s="11"/>
      <c r="B474" s="3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6" spans="1:26">
      <c r="A475" s="11"/>
      <c r="B475" s="3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6" spans="1:26">
      <c r="A476" s="11"/>
      <c r="B476" s="3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6" spans="1:26">
      <c r="A477" s="11"/>
      <c r="B477" s="3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6" spans="1:26">
      <c r="A478" s="11"/>
      <c r="B478" s="3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6" spans="1:26">
      <c r="A479" s="11"/>
      <c r="B479" s="3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6" spans="1:26">
      <c r="A480" s="11"/>
      <c r="B480" s="3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6" spans="1:26">
      <c r="A481" s="11"/>
      <c r="B481" s="3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6" spans="1:26">
      <c r="A482" s="11"/>
      <c r="B482" s="3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6" spans="1:26">
      <c r="A483" s="11"/>
      <c r="B483" s="3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6" spans="1:26">
      <c r="A484" s="11"/>
      <c r="B484" s="3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6" spans="1:26">
      <c r="A485" s="11"/>
      <c r="B485" s="3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6" spans="1:26">
      <c r="A486" s="11"/>
      <c r="B486" s="3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6" spans="1:26">
      <c r="A487" s="11"/>
      <c r="B487" s="3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6" spans="1:26">
      <c r="A488" s="11"/>
      <c r="B488" s="3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6" spans="1:26">
      <c r="A489" s="11"/>
      <c r="B489" s="3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6" spans="1:26">
      <c r="A490" s="11"/>
      <c r="B490" s="3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6" spans="1:26">
      <c r="A491" s="11"/>
      <c r="B491" s="3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6" spans="1:26">
      <c r="A492" s="11"/>
      <c r="B492" s="3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6" spans="1:26">
      <c r="A493" s="11"/>
      <c r="B493" s="3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6" spans="1:26">
      <c r="A494" s="11"/>
      <c r="B494" s="3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6" spans="1:26">
      <c r="A495" s="11"/>
      <c r="B495" s="3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6" spans="1:26">
      <c r="A496" s="11"/>
      <c r="B496" s="3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6" spans="1:26">
      <c r="A497" s="11"/>
      <c r="B497" s="3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6" spans="1:26">
      <c r="A498" s="11"/>
      <c r="B498" s="3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6" spans="1:26">
      <c r="A499" s="11"/>
      <c r="B499" s="3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6" spans="1:26">
      <c r="A500" s="11"/>
      <c r="B500" s="3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6" spans="1:26">
      <c r="A501" s="11"/>
      <c r="B501" s="3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6" spans="1:26">
      <c r="A502" s="11"/>
      <c r="B502" s="3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6" spans="1:26">
      <c r="A503" s="11"/>
      <c r="B503" s="3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6" spans="1:26">
      <c r="A504" s="11"/>
      <c r="B504" s="3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6" spans="1:26">
      <c r="A505" s="11"/>
      <c r="B505" s="3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6" spans="1:26">
      <c r="A506" s="11"/>
      <c r="B506" s="3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6" spans="1:26">
      <c r="A507" s="11"/>
      <c r="B507" s="3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6" spans="1:26">
      <c r="A508" s="11"/>
      <c r="B508" s="3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6" spans="1:26">
      <c r="A509" s="11"/>
      <c r="B509" s="3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6" spans="1:26">
      <c r="A510" s="11"/>
      <c r="B510" s="3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6" spans="1:26">
      <c r="A511" s="11"/>
      <c r="B511" s="3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6" spans="1:26">
      <c r="A512" s="11"/>
      <c r="B512" s="3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6" spans="1:26">
      <c r="A513" s="11"/>
      <c r="B513" s="3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6" spans="1:26">
      <c r="A514" s="11"/>
      <c r="B514" s="3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6" spans="1:26">
      <c r="A515" s="11"/>
      <c r="B515" s="3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6" spans="1:26">
      <c r="A516" s="11"/>
      <c r="B516" s="3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6" spans="1:26">
      <c r="A517" s="11"/>
      <c r="B517" s="3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6" spans="1:26">
      <c r="A518" s="11"/>
      <c r="B518" s="3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6" spans="1:26">
      <c r="A519" s="11"/>
      <c r="B519" s="3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6" spans="1:26">
      <c r="A520" s="11"/>
      <c r="B520" s="3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6" spans="1:26">
      <c r="A521" s="11"/>
      <c r="B521" s="3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6" spans="1:26">
      <c r="A522" s="11"/>
      <c r="B522" s="3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6" spans="1:26">
      <c r="A523" s="11"/>
      <c r="B523" s="3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6" spans="1:26">
      <c r="A524" s="11"/>
      <c r="B524" s="3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6" spans="1:26">
      <c r="A525" s="11"/>
      <c r="B525" s="3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6" spans="1:26">
      <c r="A526" s="11"/>
      <c r="B526" s="3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6" spans="1:26">
      <c r="A527" s="11"/>
      <c r="B527" s="3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6" spans="1:26">
      <c r="A528" s="11"/>
      <c r="B528" s="3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6" spans="1:26">
      <c r="A529" s="11"/>
      <c r="B529" s="3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6" spans="1:26">
      <c r="A530" s="11"/>
      <c r="B530" s="3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6" spans="1:26">
      <c r="A531" s="11"/>
      <c r="B531" s="3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6" spans="1:26">
      <c r="A532" s="11"/>
      <c r="B532" s="3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6" spans="1:26">
      <c r="A533" s="11"/>
      <c r="B533" s="3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6" spans="1:26">
      <c r="A534" s="11"/>
      <c r="B534" s="3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6" spans="1:26">
      <c r="A535" s="11"/>
      <c r="B535" s="3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6" spans="1:26">
      <c r="A536" s="11"/>
      <c r="B536" s="3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6" spans="1:26">
      <c r="A537" s="11"/>
      <c r="B537" s="3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6" spans="1:26">
      <c r="A538" s="11"/>
      <c r="B538" s="3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6" spans="1:26">
      <c r="A539" s="11"/>
      <c r="B539" s="3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6" spans="1:26">
      <c r="A540" s="11"/>
      <c r="B540" s="3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6" spans="1:26">
      <c r="A541" s="11"/>
      <c r="B541" s="3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6" spans="1:26">
      <c r="A542" s="11"/>
      <c r="B542" s="3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6" spans="1:26">
      <c r="A543" s="11"/>
      <c r="B543" s="3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6" spans="1:26">
      <c r="A544" s="11"/>
      <c r="B544" s="3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6" spans="1:26">
      <c r="A545" s="11"/>
      <c r="B545" s="3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6" spans="1:26">
      <c r="A546" s="11"/>
      <c r="B546" s="3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6" spans="1:26">
      <c r="A547" s="11"/>
      <c r="B547" s="3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6" spans="1:26">
      <c r="A548" s="11"/>
      <c r="B548" s="3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6" spans="1:26">
      <c r="A549" s="11"/>
      <c r="B549" s="3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6" spans="1:26">
      <c r="A550" s="11"/>
      <c r="B550" s="3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6" spans="1:26">
      <c r="A551" s="11"/>
      <c r="B551" s="3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6" spans="1:26">
      <c r="A552" s="11"/>
      <c r="B552" s="3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6" spans="1:26">
      <c r="A553" s="11"/>
      <c r="B553" s="3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6" spans="1:26">
      <c r="A554" s="11"/>
      <c r="B554" s="3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6" spans="1:26">
      <c r="A555" s="11"/>
      <c r="B555" s="3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6" spans="1:26">
      <c r="A556" s="11"/>
      <c r="B556" s="3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6" spans="1:26">
      <c r="A557" s="11"/>
      <c r="B557" s="3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6" spans="1:26">
      <c r="A558" s="11"/>
      <c r="B558" s="3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6" spans="1:26">
      <c r="A559" s="11"/>
      <c r="B559" s="3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6" spans="1:26">
      <c r="A560" s="11"/>
      <c r="B560" s="3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6" spans="1:26">
      <c r="A561" s="11"/>
      <c r="B561" s="3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6" spans="1:26">
      <c r="A562" s="11"/>
      <c r="B562" s="3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6" spans="1:26">
      <c r="A563" s="11"/>
      <c r="B563" s="3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6" spans="1:26">
      <c r="A564" s="11"/>
      <c r="B564" s="3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6" spans="1:26">
      <c r="A565" s="11"/>
      <c r="B565" s="3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6" spans="1:26">
      <c r="A566" s="11"/>
      <c r="B566" s="3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6" spans="1:26">
      <c r="A567" s="11"/>
      <c r="B567" s="3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6" spans="1:26">
      <c r="A568" s="11"/>
      <c r="B568" s="3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6" spans="1:26">
      <c r="A569" s="11"/>
      <c r="B569" s="3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6" spans="1:26">
      <c r="A570" s="11"/>
      <c r="B570" s="3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6" spans="1:26">
      <c r="A571" s="11"/>
      <c r="B571" s="3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6" spans="1:26">
      <c r="A572" s="11"/>
      <c r="B572" s="3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6" spans="1:26">
      <c r="A573" s="11"/>
      <c r="B573" s="3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6" spans="1:26">
      <c r="A574" s="11"/>
      <c r="B574" s="3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6" spans="1:26">
      <c r="A575" s="11"/>
      <c r="B575" s="3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6" spans="1:26">
      <c r="A576" s="11"/>
      <c r="B576" s="3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6" spans="1:26">
      <c r="A577" s="11"/>
      <c r="B577" s="3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6" spans="1:26">
      <c r="A578" s="11"/>
      <c r="B578" s="3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6" spans="1:26">
      <c r="A579" s="11"/>
      <c r="B579" s="3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6" spans="1:26">
      <c r="A580" s="11"/>
      <c r="B580" s="3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6" spans="1:26">
      <c r="A581" s="11"/>
      <c r="B581" s="3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6" spans="1:26">
      <c r="A582" s="11"/>
      <c r="B582" s="3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6" spans="1:26">
      <c r="A583" s="11"/>
      <c r="B583" s="3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6" spans="1:26">
      <c r="A584" s="11"/>
      <c r="B584" s="3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6" spans="1:26">
      <c r="A585" s="11"/>
      <c r="B585" s="3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6" spans="1:26">
      <c r="A586" s="11"/>
      <c r="B586" s="3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6" spans="1:26">
      <c r="A587" s="11"/>
      <c r="B587" s="3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6" spans="1:26">
      <c r="A588" s="11"/>
      <c r="B588" s="3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6" spans="1:26">
      <c r="A589" s="11"/>
      <c r="B589" s="3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6" spans="1:26">
      <c r="A590" s="11"/>
      <c r="B590" s="3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6" spans="1:26">
      <c r="A591" s="11"/>
      <c r="B591" s="3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6" spans="1:26">
      <c r="A592" s="11"/>
      <c r="B592" s="3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6" spans="1:26">
      <c r="A593" s="11"/>
      <c r="B593" s="3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6" spans="1:26">
      <c r="A594" s="11"/>
      <c r="B594" s="3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6" spans="1:26">
      <c r="A595" s="11"/>
      <c r="B595" s="3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6" spans="1:26">
      <c r="A596" s="11"/>
      <c r="B596" s="3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6" spans="1:26">
      <c r="A597" s="11"/>
      <c r="B597" s="3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6" spans="1:26">
      <c r="A598" s="11"/>
      <c r="B598" s="3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6" spans="1:26">
      <c r="A599" s="11"/>
      <c r="B599" s="3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6" spans="1:26">
      <c r="A600" s="11"/>
      <c r="B600" s="3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6" spans="1:26">
      <c r="A601" s="11"/>
      <c r="B601" s="3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6" spans="1:26">
      <c r="A602" s="11"/>
      <c r="B602" s="3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6" spans="1:26">
      <c r="A603" s="11"/>
      <c r="B603" s="3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6" spans="1:26">
      <c r="A604" s="11"/>
      <c r="B604" s="3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6" spans="1:26">
      <c r="A605" s="11"/>
      <c r="B605" s="3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6" spans="1:26">
      <c r="A606" s="11"/>
      <c r="B606" s="3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6" spans="1:26">
      <c r="A607" s="11"/>
      <c r="B607" s="3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6" spans="1:26">
      <c r="A608" s="11"/>
      <c r="B608" s="3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6" spans="1:26">
      <c r="A609" s="11"/>
      <c r="B609" s="3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6" spans="1:26">
      <c r="A610" s="11"/>
      <c r="B610" s="3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6" spans="1:26">
      <c r="A611" s="11"/>
      <c r="B611" s="3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6" spans="1:26">
      <c r="A612" s="11"/>
      <c r="B612" s="3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6" spans="1:26">
      <c r="A613" s="11"/>
      <c r="B613" s="3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6" spans="1:26">
      <c r="A614" s="11"/>
      <c r="B614" s="3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6" spans="1:26">
      <c r="A615" s="11"/>
      <c r="B615" s="3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6" spans="1:26">
      <c r="A616" s="11"/>
      <c r="B616" s="3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6" spans="1:26">
      <c r="A617" s="11"/>
      <c r="B617" s="3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6" spans="1:26">
      <c r="A618" s="11"/>
      <c r="B618" s="3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6" spans="1:26">
      <c r="A619" s="11"/>
      <c r="B619" s="3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6" spans="1:26">
      <c r="A620" s="11"/>
      <c r="B620" s="3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6" spans="1:26">
      <c r="A621" s="11"/>
      <c r="B621" s="3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6" spans="1:26">
      <c r="A622" s="11"/>
      <c r="B622" s="3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6" spans="1:26">
      <c r="A623" s="11"/>
      <c r="B623" s="3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6" spans="1:26">
      <c r="A624" s="11"/>
      <c r="B624" s="3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6" spans="1:26">
      <c r="A625" s="11"/>
      <c r="B625" s="3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6" spans="1:26">
      <c r="A626" s="11"/>
      <c r="B626" s="3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6" spans="1:26">
      <c r="A627" s="11"/>
      <c r="B627" s="3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6" spans="1:26">
      <c r="A628" s="11"/>
      <c r="B628" s="3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6" spans="1:26">
      <c r="A629" s="11"/>
      <c r="B629" s="3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6" spans="1:26">
      <c r="A630" s="11"/>
      <c r="B630" s="3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6" spans="1:26">
      <c r="A631" s="11"/>
      <c r="B631" s="3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6" spans="1:26">
      <c r="A632" s="11"/>
      <c r="B632" s="3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6" spans="1:26">
      <c r="A633" s="11"/>
      <c r="B633" s="3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6" spans="1:26">
      <c r="A634" s="11"/>
      <c r="B634" s="3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6" spans="1:26">
      <c r="A635" s="11"/>
      <c r="B635" s="3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6" spans="1:26">
      <c r="A636" s="11"/>
      <c r="B636" s="3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6" spans="1:26">
      <c r="A637" s="11"/>
      <c r="B637" s="3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6" spans="1:26">
      <c r="A638" s="11"/>
      <c r="B638" s="3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6" spans="1:26">
      <c r="A639" s="11"/>
      <c r="B639" s="3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6" spans="1:26">
      <c r="A640" s="11"/>
      <c r="B640" s="3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6" spans="1:26">
      <c r="A641" s="11"/>
      <c r="B641" s="3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6" spans="1:26">
      <c r="A642" s="11"/>
      <c r="B642" s="3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6" spans="1:26">
      <c r="A643" s="11"/>
      <c r="B643" s="3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6" spans="1:26">
      <c r="A644" s="11"/>
      <c r="B644" s="3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6" spans="1:26">
      <c r="A645" s="11"/>
      <c r="B645" s="3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6" spans="1:26">
      <c r="A646" s="11"/>
      <c r="B646" s="3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6" spans="1:26">
      <c r="A647" s="11"/>
      <c r="B647" s="3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6" spans="1:26">
      <c r="A648" s="11"/>
      <c r="B648" s="3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6" spans="1:26">
      <c r="A649" s="11"/>
      <c r="B649" s="3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6" spans="1:26">
      <c r="A650" s="11"/>
      <c r="B650" s="3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6" spans="1:26">
      <c r="A651" s="11"/>
      <c r="B651" s="3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6" spans="1:26">
      <c r="A652" s="11"/>
      <c r="B652" s="3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6" spans="1:26">
      <c r="A653" s="11"/>
      <c r="B653" s="3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6" spans="1:26">
      <c r="A654" s="11"/>
      <c r="B654" s="3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6" spans="1:26">
      <c r="A655" s="11"/>
      <c r="B655" s="3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6" spans="1:26">
      <c r="A656" s="11"/>
      <c r="B656" s="3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6" spans="1:26">
      <c r="A657" s="11"/>
      <c r="B657" s="3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6" spans="1:26">
      <c r="A658" s="11"/>
      <c r="B658" s="3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6" spans="1:26">
      <c r="A659" s="11"/>
      <c r="B659" s="3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6" spans="1:26">
      <c r="A660" s="11"/>
      <c r="B660" s="3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6" spans="1:26">
      <c r="A661" s="11"/>
      <c r="B661" s="3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6" spans="1:26">
      <c r="A662" s="11"/>
      <c r="B662" s="3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6" spans="1:26">
      <c r="A663" s="11"/>
      <c r="B663" s="3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6" spans="1:26">
      <c r="A664" s="11"/>
      <c r="B664" s="3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6" spans="1:26">
      <c r="A665" s="11"/>
      <c r="B665" s="3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6" spans="1:26">
      <c r="A666" s="11"/>
      <c r="B666" s="3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6" spans="1:26">
      <c r="A667" s="11"/>
      <c r="B667" s="3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6" spans="1:26">
      <c r="A668" s="11"/>
      <c r="B668" s="3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6" spans="1:26">
      <c r="A669" s="11"/>
      <c r="B669" s="3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6" spans="1:26">
      <c r="A670" s="11"/>
      <c r="B670" s="3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6" spans="1:26">
      <c r="A671" s="11"/>
      <c r="B671" s="3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6" spans="1:26">
      <c r="A672" s="11"/>
      <c r="B672" s="3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6" spans="1:26">
      <c r="A673" s="11"/>
      <c r="B673" s="3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6" spans="1:26">
      <c r="A674" s="11"/>
      <c r="B674" s="3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6" spans="1:26">
      <c r="A675" s="11"/>
      <c r="B675" s="3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6" spans="1:26">
      <c r="A676" s="11"/>
      <c r="B676" s="3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6" spans="1:26">
      <c r="A677" s="11"/>
      <c r="B677" s="3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6" spans="1:26">
      <c r="A678" s="11"/>
      <c r="B678" s="3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6" spans="1:26">
      <c r="A679" s="11"/>
      <c r="B679" s="3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6" spans="1:26">
      <c r="A680" s="11"/>
      <c r="B680" s="3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6" spans="1:26">
      <c r="A681" s="11"/>
      <c r="B681" s="3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6" spans="1:26">
      <c r="A682" s="11"/>
      <c r="B682" s="3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6" spans="1:26">
      <c r="A683" s="11"/>
      <c r="B683" s="3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6" spans="1:26">
      <c r="A684" s="11"/>
      <c r="B684" s="3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6" spans="1:26">
      <c r="A685" s="11"/>
      <c r="B685" s="3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6" spans="1:26">
      <c r="A686" s="11"/>
      <c r="B686" s="3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6" spans="1:26">
      <c r="A687" s="11"/>
      <c r="B687" s="3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6" spans="1:26">
      <c r="A688" s="11"/>
      <c r="B688" s="3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6" spans="1:26">
      <c r="A689" s="11"/>
      <c r="B689" s="3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6" spans="1:26">
      <c r="A690" s="11"/>
      <c r="B690" s="3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6" spans="1:26">
      <c r="A691" s="11"/>
      <c r="B691" s="3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6" spans="1:26">
      <c r="A692" s="11"/>
      <c r="B692" s="3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6" spans="1:26">
      <c r="A693" s="11"/>
      <c r="B693" s="3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6" spans="1:26">
      <c r="A694" s="11"/>
      <c r="B694" s="3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6" spans="1:26">
      <c r="A695" s="11"/>
      <c r="B695" s="3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6" spans="1:26">
      <c r="A696" s="11"/>
      <c r="B696" s="3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6" spans="1:26">
      <c r="A697" s="11"/>
      <c r="B697" s="3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6" spans="1:26">
      <c r="A698" s="11"/>
      <c r="B698" s="3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6" spans="1:26">
      <c r="A699" s="11"/>
      <c r="B699" s="3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6" spans="1:26">
      <c r="A700" s="11"/>
      <c r="B700" s="3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6" spans="1:26">
      <c r="A701" s="11"/>
      <c r="B701" s="3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6" spans="1:26">
      <c r="A702" s="11"/>
      <c r="B702" s="3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6" spans="1:26">
      <c r="A703" s="11"/>
      <c r="B703" s="3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6" spans="1:26">
      <c r="A704" s="11"/>
      <c r="B704" s="3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6" spans="1:26">
      <c r="A705" s="11"/>
      <c r="B705" s="3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6" spans="1:26">
      <c r="A706" s="11"/>
      <c r="B706" s="3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6" spans="1:26">
      <c r="A707" s="11"/>
      <c r="B707" s="3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6" spans="1:26">
      <c r="A708" s="11"/>
      <c r="B708" s="3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6" spans="1:26">
      <c r="A709" s="11"/>
      <c r="B709" s="3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6" spans="1:26">
      <c r="A710" s="11"/>
      <c r="B710" s="3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6" spans="1:26">
      <c r="A711" s="11"/>
      <c r="B711" s="3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6" spans="1:26">
      <c r="A712" s="11"/>
      <c r="B712" s="3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6" spans="1:26">
      <c r="A713" s="11"/>
      <c r="B713" s="3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6" spans="1:26">
      <c r="A714" s="11"/>
      <c r="B714" s="3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6" spans="1:26">
      <c r="A715" s="11"/>
      <c r="B715" s="3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6" spans="1:26">
      <c r="A716" s="11"/>
      <c r="B716" s="3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6" spans="1:26">
      <c r="A717" s="11"/>
      <c r="B717" s="3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6" spans="1:26">
      <c r="A718" s="11"/>
      <c r="B718" s="3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6" spans="1:26">
      <c r="A719" s="11"/>
      <c r="B719" s="3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6" spans="1:26">
      <c r="A720" s="11"/>
      <c r="B720" s="3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6" spans="1:26">
      <c r="A721" s="11"/>
      <c r="B721" s="3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6" spans="1:26">
      <c r="A722" s="11"/>
      <c r="B722" s="3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6" spans="1:26">
      <c r="A723" s="11"/>
      <c r="B723" s="3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6" spans="1:26">
      <c r="A724" s="11"/>
      <c r="B724" s="3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6" spans="1:26">
      <c r="A725" s="11"/>
      <c r="B725" s="3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6" spans="1:26">
      <c r="A726" s="11"/>
      <c r="B726" s="3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6" spans="1:26">
      <c r="A727" s="11"/>
      <c r="B727" s="3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6" spans="1:26">
      <c r="A728" s="11"/>
      <c r="B728" s="3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6" spans="1:26">
      <c r="A729" s="11"/>
      <c r="B729" s="3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6" spans="1:26">
      <c r="A730" s="11"/>
      <c r="B730" s="3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6" spans="1:26">
      <c r="A731" s="11"/>
      <c r="B731" s="3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6" spans="1:26">
      <c r="A732" s="11"/>
      <c r="B732" s="3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6" spans="1:26">
      <c r="A733" s="11"/>
      <c r="B733" s="3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6" spans="1:26">
      <c r="A734" s="11"/>
      <c r="B734" s="3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6" spans="1:26">
      <c r="A735" s="11"/>
      <c r="B735" s="3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6" spans="1:26">
      <c r="A736" s="11"/>
      <c r="B736" s="3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6" spans="1:26">
      <c r="A737" s="11"/>
      <c r="B737" s="3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6" spans="1:26">
      <c r="A738" s="11"/>
      <c r="B738" s="3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6" spans="1:26">
      <c r="A739" s="11"/>
      <c r="B739" s="3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6" spans="1:26">
      <c r="A740" s="11"/>
      <c r="B740" s="3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6" spans="1:26">
      <c r="A741" s="11"/>
      <c r="B741" s="3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6" spans="1:26">
      <c r="A742" s="11"/>
      <c r="B742" s="3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6" spans="1:26">
      <c r="A743" s="11"/>
      <c r="B743" s="3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6" spans="1:26">
      <c r="A744" s="11"/>
      <c r="B744" s="3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6" spans="1:26">
      <c r="A745" s="11"/>
      <c r="B745" s="3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6" spans="1:26">
      <c r="A746" s="11"/>
      <c r="B746" s="3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6" spans="1:26">
      <c r="A747" s="11"/>
      <c r="B747" s="3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6" spans="1:26">
      <c r="A748" s="11"/>
      <c r="B748" s="3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6" spans="1:26">
      <c r="A749" s="11"/>
      <c r="B749" s="3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6" spans="1:26">
      <c r="A750" s="11"/>
      <c r="B750" s="3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6" spans="1:26">
      <c r="A751" s="11"/>
      <c r="B751" s="3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6" spans="1:26">
      <c r="A752" s="11"/>
      <c r="B752" s="3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6" spans="1:26">
      <c r="A753" s="11"/>
      <c r="B753" s="3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6" spans="1:26">
      <c r="A754" s="11"/>
      <c r="B754" s="3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6" spans="1:26">
      <c r="A755" s="11"/>
      <c r="B755" s="3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6" spans="1:26">
      <c r="A756" s="11"/>
      <c r="B756" s="3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6" spans="1:26">
      <c r="A757" s="11"/>
      <c r="B757" s="3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6" spans="1:26">
      <c r="A758" s="11"/>
      <c r="B758" s="3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6" spans="1:26">
      <c r="A759" s="11"/>
      <c r="B759" s="3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6" spans="1:26">
      <c r="A760" s="11"/>
      <c r="B760" s="3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6" spans="1:26">
      <c r="A761" s="11"/>
      <c r="B761" s="3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6" spans="1:26">
      <c r="A762" s="11"/>
      <c r="B762" s="3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6" spans="1:26">
      <c r="A763" s="11"/>
      <c r="B763" s="3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6" spans="1:26">
      <c r="A764" s="11"/>
      <c r="B764" s="3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6" spans="1:26">
      <c r="A765" s="11"/>
      <c r="B765" s="3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6" spans="1:26">
      <c r="A766" s="11"/>
      <c r="B766" s="3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6" spans="1:26">
      <c r="A767" s="11"/>
      <c r="B767" s="3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6" spans="1:26">
      <c r="A768" s="11"/>
      <c r="B768" s="3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6" spans="1:26">
      <c r="A769" s="11"/>
      <c r="B769" s="3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6" spans="1:26">
      <c r="A770" s="11"/>
      <c r="B770" s="3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6" spans="1:26">
      <c r="A771" s="11"/>
      <c r="B771" s="3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6" spans="1:26">
      <c r="A772" s="11"/>
      <c r="B772" s="3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6" spans="1:26">
      <c r="A773" s="11"/>
      <c r="B773" s="3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6" spans="1:26">
      <c r="A774" s="11"/>
      <c r="B774" s="3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6" spans="1:26">
      <c r="A775" s="11"/>
      <c r="B775" s="3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6" spans="1:26">
      <c r="A776" s="11"/>
      <c r="B776" s="3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6" spans="1:26">
      <c r="A777" s="11"/>
      <c r="B777" s="3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6" spans="1:26">
      <c r="A778" s="11"/>
      <c r="B778" s="3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6" spans="1:26">
      <c r="A779" s="11"/>
      <c r="B779" s="3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6" spans="1:26">
      <c r="A780" s="11"/>
      <c r="B780" s="3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6" spans="1:26">
      <c r="A781" s="11"/>
      <c r="B781" s="3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6" spans="1:26">
      <c r="A782" s="11"/>
      <c r="B782" s="3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6" spans="1:26">
      <c r="A783" s="11"/>
      <c r="B783" s="3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6" spans="1:26">
      <c r="A784" s="11"/>
      <c r="B784" s="3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6" spans="1:26">
      <c r="A785" s="11"/>
      <c r="B785" s="3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6" spans="1:26">
      <c r="A786" s="11"/>
      <c r="B786" s="3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6" spans="1:26">
      <c r="A787" s="11"/>
      <c r="B787" s="3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6" spans="1:26">
      <c r="A788" s="11"/>
      <c r="B788" s="3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6" spans="1:26">
      <c r="A789" s="11"/>
      <c r="B789" s="3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6" spans="1:26">
      <c r="A790" s="11"/>
      <c r="B790" s="3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6" spans="1:26">
      <c r="A791" s="11"/>
      <c r="B791" s="3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6" spans="1:26">
      <c r="A792" s="11"/>
      <c r="B792" s="3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6" spans="1:26">
      <c r="A793" s="11"/>
      <c r="B793" s="3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6" spans="1:26">
      <c r="A794" s="11"/>
      <c r="B794" s="3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6" spans="1:26">
      <c r="A795" s="11"/>
      <c r="B795" s="3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6" spans="1:26">
      <c r="A796" s="11"/>
      <c r="B796" s="3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6" spans="1:26">
      <c r="A797" s="11"/>
      <c r="B797" s="3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6" spans="1:26">
      <c r="A798" s="11"/>
      <c r="B798" s="3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6" spans="1:26">
      <c r="A799" s="11"/>
      <c r="B799" s="3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6" spans="1:26">
      <c r="A800" s="11"/>
      <c r="B800" s="3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6" spans="1:26">
      <c r="A801" s="11"/>
      <c r="B801" s="3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6" spans="1:26">
      <c r="A802" s="11"/>
      <c r="B802" s="3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6" spans="1:26">
      <c r="A803" s="11"/>
      <c r="B803" s="3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6" spans="1:26">
      <c r="A804" s="11"/>
      <c r="B804" s="3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6" spans="1:26">
      <c r="A805" s="11"/>
      <c r="B805" s="3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6" spans="1:26">
      <c r="A806" s="11"/>
      <c r="B806" s="3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6" spans="1:26">
      <c r="A807" s="11"/>
      <c r="B807" s="3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6" spans="1:26">
      <c r="A808" s="11"/>
      <c r="B808" s="3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6" spans="1:26">
      <c r="A809" s="11"/>
      <c r="B809" s="3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6" spans="1:26">
      <c r="A810" s="11"/>
      <c r="B810" s="3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6" spans="1:26">
      <c r="A811" s="11"/>
      <c r="B811" s="3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6" spans="1:26">
      <c r="A812" s="11"/>
      <c r="B812" s="3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6" spans="1:26">
      <c r="A813" s="11"/>
      <c r="B813" s="3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6" spans="1:26">
      <c r="A814" s="11"/>
      <c r="B814" s="3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6" spans="1:26">
      <c r="A815" s="11"/>
      <c r="B815" s="3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6" spans="1:26">
      <c r="A816" s="11"/>
      <c r="B816" s="3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6" spans="1:26">
      <c r="A817" s="11"/>
      <c r="B817" s="3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6" spans="1:26">
      <c r="A818" s="11"/>
      <c r="B818" s="3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6" spans="1:26">
      <c r="A819" s="11"/>
      <c r="B819" s="3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6" spans="1:26">
      <c r="A820" s="11"/>
      <c r="B820" s="3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6" spans="1:26">
      <c r="A821" s="11"/>
      <c r="B821" s="3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6" spans="1:26">
      <c r="A822" s="11"/>
      <c r="B822" s="3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6" spans="1:26">
      <c r="A823" s="11"/>
      <c r="B823" s="3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6" spans="1:26">
      <c r="A824" s="11"/>
      <c r="B824" s="3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6" spans="1:26">
      <c r="A825" s="11"/>
      <c r="B825" s="3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6" spans="1:26">
      <c r="A826" s="11"/>
      <c r="B826" s="3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6" spans="1:26">
      <c r="A827" s="11"/>
      <c r="B827" s="3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6" spans="1:26">
      <c r="A828" s="11"/>
      <c r="B828" s="3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6" spans="1:26">
      <c r="A829" s="11"/>
      <c r="B829" s="3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6" spans="1:26">
      <c r="A830" s="11"/>
      <c r="B830" s="3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6" spans="1:26">
      <c r="A831" s="11"/>
      <c r="B831" s="3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6" spans="1:26">
      <c r="A832" s="11"/>
      <c r="B832" s="3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6" spans="1:26">
      <c r="A833" s="11"/>
      <c r="B833" s="3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6" spans="1:26">
      <c r="A834" s="11"/>
      <c r="B834" s="3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6" spans="1:26">
      <c r="A835" s="11"/>
      <c r="B835" s="3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6" spans="1:26">
      <c r="A836" s="11"/>
      <c r="B836" s="3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6" spans="1:26">
      <c r="A837" s="11"/>
      <c r="B837" s="3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6" spans="1:26">
      <c r="A838" s="11"/>
      <c r="B838" s="3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6" spans="1:26">
      <c r="A839" s="11"/>
      <c r="B839" s="3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6" spans="1:26">
      <c r="A840" s="11"/>
      <c r="B840" s="3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6" spans="1:26">
      <c r="A841" s="11"/>
      <c r="B841" s="3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6" spans="1:26">
      <c r="A842" s="11"/>
      <c r="B842" s="3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6" spans="1:26">
      <c r="A843" s="11"/>
      <c r="B843" s="3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6" spans="1:26">
      <c r="A844" s="11"/>
      <c r="B844" s="3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6" spans="1:26">
      <c r="A845" s="11"/>
      <c r="B845" s="3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6" spans="1:26">
      <c r="A846" s="11"/>
      <c r="B846" s="3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6" spans="1:26">
      <c r="A847" s="11"/>
      <c r="B847" s="3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6" spans="1:26">
      <c r="A848" s="11"/>
      <c r="B848" s="3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6" spans="1:26">
      <c r="A849" s="11"/>
      <c r="B849" s="3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6" spans="1:26">
      <c r="A850" s="11"/>
      <c r="B850" s="3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6" spans="1:26">
      <c r="A851" s="11"/>
      <c r="B851" s="3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6" spans="1:26">
      <c r="A852" s="11"/>
      <c r="B852" s="3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6" spans="1:26">
      <c r="A853" s="11"/>
      <c r="B853" s="3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6" spans="1:26">
      <c r="A854" s="11"/>
      <c r="B854" s="3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6" spans="1:26">
      <c r="A855" s="11"/>
      <c r="B855" s="3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6" spans="1:26">
      <c r="A856" s="11"/>
      <c r="B856" s="3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6" spans="1:26">
      <c r="A857" s="11"/>
      <c r="B857" s="3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6" spans="1:26">
      <c r="A858" s="11"/>
      <c r="B858" s="3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6" spans="1:26">
      <c r="A859" s="11"/>
      <c r="B859" s="3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6" spans="1:26">
      <c r="A860" s="11"/>
      <c r="B860" s="3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6" spans="1:26">
      <c r="A861" s="11"/>
      <c r="B861" s="3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6" spans="1:26">
      <c r="A862" s="11"/>
      <c r="B862" s="3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6" spans="1:26">
      <c r="A863" s="11"/>
      <c r="B863" s="3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6" spans="1:26">
      <c r="A864" s="11"/>
      <c r="B864" s="3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6" spans="1:26">
      <c r="A865" s="11"/>
      <c r="B865" s="3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6" spans="1:26">
      <c r="A866" s="11"/>
      <c r="B866" s="3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6" spans="1:26">
      <c r="A867" s="11"/>
      <c r="B867" s="3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6" spans="1:26">
      <c r="A868" s="11"/>
      <c r="B868" s="3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6" spans="1:26">
      <c r="A869" s="11"/>
      <c r="B869" s="3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6" spans="1:26">
      <c r="A870" s="11"/>
      <c r="B870" s="3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6" spans="1:26">
      <c r="A871" s="11"/>
      <c r="B871" s="3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6" spans="1:26">
      <c r="A872" s="11"/>
      <c r="B872" s="3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6" spans="1:26">
      <c r="A873" s="11"/>
      <c r="B873" s="3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6" spans="1:26">
      <c r="A874" s="11"/>
      <c r="B874" s="3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6" spans="1:26">
      <c r="A875" s="11"/>
      <c r="B875" s="3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6" spans="1:26">
      <c r="A876" s="11"/>
      <c r="B876" s="3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6" spans="1:26">
      <c r="A877" s="11"/>
      <c r="B877" s="3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6" spans="1:26">
      <c r="A878" s="11"/>
      <c r="B878" s="3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6" spans="1:26">
      <c r="A879" s="11"/>
      <c r="B879" s="3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6" spans="1:26">
      <c r="A880" s="11"/>
      <c r="B880" s="3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6" spans="1:26">
      <c r="A881" s="11"/>
      <c r="B881" s="3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6" spans="1:26">
      <c r="A882" s="11"/>
      <c r="B882" s="3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6" spans="1:26">
      <c r="A883" s="11"/>
      <c r="B883" s="3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6" spans="1:26">
      <c r="A884" s="11"/>
      <c r="B884" s="3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6" spans="1:26">
      <c r="A885" s="11"/>
      <c r="B885" s="3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6" spans="1:26">
      <c r="A886" s="11"/>
      <c r="B886" s="3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6" spans="1:26">
      <c r="A887" s="11"/>
      <c r="B887" s="3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6" spans="1:26">
      <c r="A888" s="11"/>
      <c r="B888" s="3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6" spans="1:26">
      <c r="A889" s="11"/>
      <c r="B889" s="3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6" spans="1:26">
      <c r="A890" s="11"/>
      <c r="B890" s="3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6" spans="1:26">
      <c r="A891" s="11"/>
      <c r="B891" s="3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6" spans="1:26">
      <c r="A892" s="11"/>
      <c r="B892" s="3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6" spans="1:26">
      <c r="A893" s="11"/>
      <c r="B893" s="3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6" spans="1:26">
      <c r="A894" s="11"/>
      <c r="B894" s="3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6" spans="1:26">
      <c r="A895" s="11"/>
      <c r="B895" s="3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6" spans="1:26">
      <c r="A896" s="11"/>
      <c r="B896" s="3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6" spans="1:26">
      <c r="A897" s="11"/>
      <c r="B897" s="3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6" spans="1:26">
      <c r="A898" s="11"/>
      <c r="B898" s="3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6" spans="1:26">
      <c r="A899" s="11"/>
      <c r="B899" s="3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6" spans="1:26">
      <c r="A900" s="11"/>
      <c r="B900" s="3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6" spans="1:26">
      <c r="A901" s="11"/>
      <c r="B901" s="3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6" spans="1:26">
      <c r="A902" s="11"/>
      <c r="B902" s="3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6" spans="1:26">
      <c r="A903" s="11"/>
      <c r="B903" s="3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6" spans="1:26">
      <c r="A904" s="11"/>
      <c r="B904" s="3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6" spans="1:26">
      <c r="A905" s="11"/>
      <c r="B905" s="3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6" spans="1:26">
      <c r="A906" s="11"/>
      <c r="B906" s="3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6" spans="1:26">
      <c r="A907" s="11"/>
      <c r="B907" s="3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6" spans="1:26">
      <c r="A908" s="11"/>
      <c r="B908" s="3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6" spans="1:26">
      <c r="A909" s="11"/>
      <c r="B909" s="3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6" spans="1:26">
      <c r="A910" s="11"/>
      <c r="B910" s="3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6" spans="1:26">
      <c r="A911" s="11"/>
      <c r="B911" s="3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6" spans="1:26">
      <c r="A912" s="11"/>
      <c r="B912" s="3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6" spans="1:26">
      <c r="A913" s="11"/>
      <c r="B913" s="3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6" spans="1:26">
      <c r="A914" s="11"/>
      <c r="B914" s="3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6" spans="1:26">
      <c r="A915" s="11"/>
      <c r="B915" s="3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6" spans="1:26">
      <c r="A916" s="11"/>
      <c r="B916" s="3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6" spans="1:26">
      <c r="A917" s="11"/>
      <c r="B917" s="3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6" spans="1:26">
      <c r="A918" s="11"/>
      <c r="B918" s="3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6" spans="1:26">
      <c r="A919" s="11"/>
      <c r="B919" s="3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6" spans="1:26">
      <c r="A920" s="11"/>
      <c r="B920" s="3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6" spans="1:26">
      <c r="A921" s="11"/>
      <c r="B921" s="3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6" spans="1:26">
      <c r="A922" s="11"/>
      <c r="B922" s="3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6" spans="1:26">
      <c r="A923" s="11"/>
      <c r="B923" s="3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6" spans="1:26">
      <c r="A924" s="11"/>
      <c r="B924" s="3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6" spans="1:26">
      <c r="A925" s="11"/>
      <c r="B925" s="3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6" spans="1:26">
      <c r="A926" s="11"/>
      <c r="B926" s="3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6" spans="1:26">
      <c r="A927" s="11"/>
      <c r="B927" s="3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6" spans="1:26">
      <c r="A928" s="11"/>
      <c r="B928" s="3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6" spans="1:26">
      <c r="A929" s="11"/>
      <c r="B929" s="3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6" spans="1:26">
      <c r="A930" s="11"/>
      <c r="B930" s="3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6" spans="1:26">
      <c r="A931" s="11"/>
      <c r="B931" s="3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6" spans="1:26">
      <c r="A932" s="11"/>
      <c r="B932" s="3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6" spans="1:26">
      <c r="A933" s="11"/>
      <c r="B933" s="3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6" spans="1:26">
      <c r="A934" s="11"/>
      <c r="B934" s="3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6" spans="1:26">
      <c r="A935" s="11"/>
      <c r="B935" s="3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6" spans="1:26">
      <c r="A936" s="11"/>
      <c r="B936" s="3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6" spans="1:26">
      <c r="A937" s="11"/>
      <c r="B937" s="3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6" spans="1:26">
      <c r="A938" s="11"/>
      <c r="B938" s="3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6" spans="1:26">
      <c r="A939" s="11"/>
      <c r="B939" s="3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6" spans="1:26">
      <c r="A940" s="11"/>
      <c r="B940" s="3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6" spans="1:26">
      <c r="A941" s="11"/>
      <c r="B941" s="3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6" spans="1:26">
      <c r="A942" s="11"/>
      <c r="B942" s="3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6" spans="1:26">
      <c r="A943" s="11"/>
      <c r="B943" s="3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6" spans="1:26">
      <c r="A944" s="11"/>
      <c r="B944" s="3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6" spans="1:26">
      <c r="A945" s="11"/>
      <c r="B945" s="3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6" spans="1:26">
      <c r="A946" s="11"/>
      <c r="B946" s="3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6" spans="1:26">
      <c r="A947" s="11"/>
      <c r="B947" s="3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6" spans="1:26">
      <c r="A948" s="11"/>
      <c r="B948" s="3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6" spans="1:26">
      <c r="A949" s="11"/>
      <c r="B949" s="3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6" spans="1:26">
      <c r="A950" s="11"/>
      <c r="B950" s="3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6" spans="1:26">
      <c r="A951" s="11"/>
      <c r="B951" s="3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6" spans="1:26">
      <c r="A952" s="11"/>
      <c r="B952" s="3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6" spans="1:26">
      <c r="A953" s="11"/>
      <c r="B953" s="3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6" spans="1:26">
      <c r="A954" s="11"/>
      <c r="B954" s="3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6" spans="1:26">
      <c r="A955" s="11"/>
      <c r="B955" s="3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6" spans="1:26">
      <c r="A956" s="11"/>
      <c r="B956" s="3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6" spans="1:26">
      <c r="A957" s="11"/>
      <c r="B957" s="3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6" spans="1:26">
      <c r="A958" s="11"/>
      <c r="B958" s="3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6" spans="1:26">
      <c r="A959" s="11"/>
      <c r="B959" s="3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6" spans="1:26">
      <c r="A960" s="11"/>
      <c r="B960" s="3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6" spans="1:26">
      <c r="A961" s="11"/>
      <c r="B961" s="3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6" spans="1:26">
      <c r="A962" s="11"/>
      <c r="B962" s="3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6" spans="1:26">
      <c r="A963" s="11"/>
      <c r="B963" s="3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6" spans="1:26">
      <c r="A964" s="11"/>
      <c r="B964" s="3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6" spans="1:26">
      <c r="A965" s="11"/>
      <c r="B965" s="3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6" spans="1:26">
      <c r="A966" s="11"/>
      <c r="B966" s="3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6" spans="1:26">
      <c r="A967" s="11"/>
      <c r="B967" s="3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6" spans="1:26">
      <c r="A968" s="11"/>
      <c r="B968" s="3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6" spans="1:26">
      <c r="A969" s="11"/>
      <c r="B969" s="3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6" spans="1:26">
      <c r="A970" s="11"/>
      <c r="B970" s="3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6" spans="1:26">
      <c r="A971" s="11"/>
      <c r="B971" s="3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6" spans="1:26">
      <c r="A972" s="11"/>
      <c r="B972" s="3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6" spans="1:26">
      <c r="A973" s="11"/>
      <c r="B973" s="3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6" spans="1:26">
      <c r="A974" s="11"/>
      <c r="B974" s="3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6" spans="1:26">
      <c r="A975" s="11"/>
      <c r="B975" s="3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6" spans="1:26">
      <c r="A976" s="11"/>
      <c r="B976" s="3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6" spans="1:26">
      <c r="A977" s="11"/>
      <c r="B977" s="3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6" spans="1:26">
      <c r="A978" s="11"/>
      <c r="B978" s="3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6" spans="1:26">
      <c r="A979" s="11"/>
      <c r="B979" s="3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6" spans="1:26">
      <c r="A980" s="11"/>
      <c r="B980" s="3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6" spans="1:26">
      <c r="A981" s="11"/>
      <c r="B981" s="3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6" spans="1:26">
      <c r="A982" s="11"/>
      <c r="B982" s="3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6" spans="1:26">
      <c r="A983" s="11"/>
      <c r="B983" s="3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6" spans="1:26">
      <c r="A984" s="11"/>
      <c r="B984" s="3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6" spans="1:26">
      <c r="A985" s="11"/>
      <c r="B985" s="3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6" spans="1:26">
      <c r="A986" s="11"/>
      <c r="B986" s="3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6" spans="1:26">
      <c r="A987" s="11"/>
      <c r="B987" s="3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6" spans="1:26">
      <c r="A988" s="11"/>
      <c r="B988" s="3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6" spans="1:26">
      <c r="A989" s="11"/>
      <c r="B989" s="3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6" spans="1:26">
      <c r="A990" s="11"/>
      <c r="B990" s="3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6" spans="1:26">
      <c r="A991" s="11"/>
      <c r="B991" s="3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6" spans="1:26">
      <c r="A992" s="11"/>
      <c r="B992" s="3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6" spans="1:26">
      <c r="A993" s="11"/>
      <c r="B993" s="3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6" spans="1:26">
      <c r="A994" s="11"/>
      <c r="B994" s="3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6" spans="1:26">
      <c r="A995" s="11"/>
      <c r="B995" s="3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6" spans="1:26">
      <c r="A996" s="11"/>
      <c r="B996" s="3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6" spans="1:26">
      <c r="A997" s="11"/>
      <c r="B997" s="3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6" spans="1:26">
      <c r="A998" s="11"/>
      <c r="B998" s="3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6" spans="1:26">
      <c r="A999" s="11"/>
      <c r="B999" s="3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6" spans="1:26">
      <c r="A1000" s="11"/>
      <c r="B1000" s="3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5.6" spans="1:26">
      <c r="A1001" s="11"/>
      <c r="B1001" s="3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5.6" spans="1:26">
      <c r="A1002" s="11"/>
      <c r="B1002" s="3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ht="15.6" spans="1:26">
      <c r="A1003" s="11"/>
      <c r="B1003" s="3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ht="15.6" spans="1:26">
      <c r="A1004" s="11"/>
      <c r="B1004" s="3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ht="15.6" spans="1:26">
      <c r="A1005" s="11"/>
      <c r="B1005" s="3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ht="15.6" spans="1:26">
      <c r="A1006" s="11"/>
      <c r="B1006" s="3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ht="15.6" spans="1:26">
      <c r="A1007" s="11"/>
      <c r="B1007" s="3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ht="15.6" spans="1:26">
      <c r="A1008" s="11"/>
      <c r="B1008" s="3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ht="15.6" spans="1:26">
      <c r="A1009" s="11"/>
      <c r="B1009" s="3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ht="15.6" spans="1:26">
      <c r="A1010" s="11"/>
      <c r="B1010" s="3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ht="15.6" spans="1:26">
      <c r="A1011" s="11"/>
      <c r="B1011" s="3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ht="15.6" spans="1:26">
      <c r="A1012" s="11"/>
      <c r="B1012" s="3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ht="15.6" spans="1:26">
      <c r="A1013" s="11"/>
      <c r="B1013" s="3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ht="15.6" spans="1:26">
      <c r="A1014" s="11"/>
      <c r="B1014" s="3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ht="15.6" spans="1:26">
      <c r="A1015" s="11"/>
      <c r="B1015" s="3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ht="15.6" spans="1:26">
      <c r="A1016" s="11"/>
      <c r="B1016" s="3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ht="15.6" spans="1:26">
      <c r="A1017" s="11"/>
      <c r="B1017" s="3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3"/>
  <sheetViews>
    <sheetView zoomScale="130" zoomScaleNormal="130" topLeftCell="A3" workbookViewId="0">
      <selection activeCell="B61" sqref="B61"/>
    </sheetView>
  </sheetViews>
  <sheetFormatPr defaultColWidth="9" defaultRowHeight="14.4" outlineLevelCol="4"/>
  <cols>
    <col min="2" max="2" width="120.111111111111" style="4" customWidth="1"/>
  </cols>
  <sheetData>
    <row r="1" ht="21" spans="1:5">
      <c r="A1" s="1" t="s">
        <v>190</v>
      </c>
      <c r="B1" s="2" t="s">
        <v>184</v>
      </c>
      <c r="C1" s="61"/>
      <c r="D1" s="61"/>
      <c r="E1" s="61"/>
    </row>
    <row r="3" ht="36" spans="2:2">
      <c r="B3" s="62" t="s">
        <v>191</v>
      </c>
    </row>
    <row r="5" ht="18" spans="2:2">
      <c r="B5" s="5" t="s">
        <v>192</v>
      </c>
    </row>
    <row r="6" spans="2:2">
      <c r="B6" s="6"/>
    </row>
    <row r="7" ht="43.2" spans="2:2">
      <c r="B7" s="7" t="s">
        <v>193</v>
      </c>
    </row>
    <row r="9" ht="18" spans="2:2">
      <c r="B9" s="5" t="s">
        <v>194</v>
      </c>
    </row>
    <row r="10" spans="2:2">
      <c r="B10" s="6"/>
    </row>
    <row r="11" ht="43.2" spans="2:2">
      <c r="B11" s="7" t="s">
        <v>195</v>
      </c>
    </row>
    <row r="13" ht="18" spans="2:2">
      <c r="B13" s="5" t="s">
        <v>196</v>
      </c>
    </row>
    <row r="14" spans="2:2">
      <c r="B14" s="6"/>
    </row>
    <row r="15" ht="43.2" spans="2:2">
      <c r="B15" s="7" t="s">
        <v>197</v>
      </c>
    </row>
    <row r="16" ht="28.8" spans="2:2">
      <c r="B16" s="7" t="s">
        <v>198</v>
      </c>
    </row>
    <row r="18" ht="18" spans="2:2">
      <c r="B18" s="5" t="s">
        <v>199</v>
      </c>
    </row>
    <row r="19" spans="2:2">
      <c r="B19" s="6"/>
    </row>
    <row r="20" ht="28.8" spans="2:2">
      <c r="B20" s="7" t="s">
        <v>200</v>
      </c>
    </row>
    <row r="21" ht="28.8" spans="2:2">
      <c r="B21" s="7" t="s">
        <v>201</v>
      </c>
    </row>
    <row r="23" ht="18" spans="2:2">
      <c r="B23" s="5" t="s">
        <v>202</v>
      </c>
    </row>
    <row r="24" spans="2:2">
      <c r="B24" s="6"/>
    </row>
    <row r="25" ht="28.8" spans="2:2">
      <c r="B25" s="7" t="s">
        <v>203</v>
      </c>
    </row>
    <row r="26" ht="28.8" spans="2:2">
      <c r="B26" s="7" t="s">
        <v>204</v>
      </c>
    </row>
    <row r="28" ht="18" spans="2:2">
      <c r="B28" s="5" t="s">
        <v>205</v>
      </c>
    </row>
    <row r="29" spans="2:2">
      <c r="B29" s="6"/>
    </row>
    <row r="30" ht="28.8" spans="2:2">
      <c r="B30" s="7" t="s">
        <v>206</v>
      </c>
    </row>
    <row r="31" ht="28.8" spans="2:2">
      <c r="B31" s="7" t="s">
        <v>207</v>
      </c>
    </row>
    <row r="33" ht="18" spans="2:2">
      <c r="B33" s="5" t="s">
        <v>208</v>
      </c>
    </row>
    <row r="34" spans="2:2">
      <c r="B34" s="6"/>
    </row>
    <row r="35" ht="28.8" spans="2:2">
      <c r="B35" s="7" t="s">
        <v>209</v>
      </c>
    </row>
    <row r="36" ht="28.8" spans="2:2">
      <c r="B36" s="7" t="s">
        <v>210</v>
      </c>
    </row>
    <row r="38" ht="18" spans="2:2">
      <c r="B38" s="5" t="s">
        <v>211</v>
      </c>
    </row>
    <row r="39" spans="2:2">
      <c r="B39" s="6"/>
    </row>
    <row r="40" ht="28.8" spans="2:2">
      <c r="B40" s="7" t="s">
        <v>212</v>
      </c>
    </row>
    <row r="42" ht="18" spans="2:2">
      <c r="B42" s="5" t="s">
        <v>213</v>
      </c>
    </row>
    <row r="43" spans="2:2">
      <c r="B43" s="6"/>
    </row>
    <row r="44" ht="28.8" spans="2:2">
      <c r="B44" s="7" t="s">
        <v>214</v>
      </c>
    </row>
    <row r="45" ht="28.8" spans="2:2">
      <c r="B45" s="7" t="s">
        <v>215</v>
      </c>
    </row>
    <row r="47" ht="18" spans="2:2">
      <c r="B47" s="5" t="s">
        <v>216</v>
      </c>
    </row>
    <row r="48" spans="2:2">
      <c r="B48" s="6"/>
    </row>
    <row r="49" ht="28.8" spans="2:2">
      <c r="B49" s="7" t="s">
        <v>217</v>
      </c>
    </row>
    <row r="51" ht="18" spans="2:2">
      <c r="B51" s="5" t="s">
        <v>218</v>
      </c>
    </row>
    <row r="52" spans="2:2">
      <c r="B52" s="6"/>
    </row>
    <row r="53" ht="28.8" spans="2:2">
      <c r="B53" s="7" t="s">
        <v>219</v>
      </c>
    </row>
    <row r="54" ht="28.8" spans="2:2">
      <c r="B54" s="7" t="s">
        <v>220</v>
      </c>
    </row>
    <row r="56" ht="18" spans="2:2">
      <c r="B56" s="5" t="s">
        <v>221</v>
      </c>
    </row>
    <row r="57" spans="2:2">
      <c r="B57" s="6"/>
    </row>
    <row r="58" ht="28.8" spans="2:2">
      <c r="B58" s="7" t="s">
        <v>222</v>
      </c>
    </row>
    <row r="59" ht="28.8" spans="2:2">
      <c r="B59" s="7" t="s">
        <v>223</v>
      </c>
    </row>
    <row r="61" ht="18" spans="2:2">
      <c r="B61" s="5" t="s">
        <v>224</v>
      </c>
    </row>
    <row r="63" ht="43.2" spans="2:2">
      <c r="B63" s="3" t="s">
        <v>225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Income Statement</vt:lpstr>
      <vt:lpstr>Balance Sheet</vt:lpstr>
      <vt:lpstr>Cash Flow Statement</vt:lpstr>
      <vt:lpstr>Fixed Assets</vt:lpstr>
      <vt:lpstr>Free Cash Flow</vt:lpstr>
      <vt:lpstr>WACC</vt:lpstr>
      <vt:lpstr>DCF</vt:lpstr>
      <vt:lpstr>Questions</vt:lpstr>
      <vt:lpstr>Q1</vt:lpstr>
      <vt:lpstr>Q2</vt:lpstr>
      <vt:lpstr>Q3</vt:lpstr>
      <vt:lpstr>Q4</vt:lpstr>
      <vt:lpstr>Q5</vt:lpstr>
      <vt:lpstr>Q6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dc:creator>
  <cp:lastModifiedBy>Malarvizhi Dineshbabu</cp:lastModifiedBy>
  <dcterms:created xsi:type="dcterms:W3CDTF">2024-08-18T14:35:00Z</dcterms:created>
  <dcterms:modified xsi:type="dcterms:W3CDTF">2024-08-20T18:19:19Z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FB47044B59EB4FD8840AB35580A78D4B_12</vt:lpwstr>
  </property>
  <property fmtid="{D5CDD505-2E9C-101B-9397-08002B2CF9AE}" pid="3" name="KSOProductBuildVer">
    <vt:lpwstr>1033-12.2.0.17545</vt:lpwstr>
  </property>
</Properties>
</file>