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vd\OneDrive - The University of Texas at Dallas\Documents\Studies\Spring'17\ACCT 6305\Financial Statement Analysis projectt\"/>
    </mc:Choice>
  </mc:AlternateContent>
  <xr:revisionPtr revIDLastSave="123" documentId="7E1C1C84A2A3E847307DA51B7687B1D58A159D2B" xr6:coauthVersionLast="25" xr6:coauthVersionMax="25" xr10:uidLastSave="{50786595-B900-4AC2-8903-DC0DB087C3D1}"/>
  <bookViews>
    <workbookView xWindow="0" yWindow="0" windowWidth="20490" windowHeight="7530" activeTab="1" xr2:uid="{00000000-000D-0000-FFFF-FFFF00000000}"/>
  </bookViews>
  <sheets>
    <sheet name="Names" sheetId="3" r:id="rId1"/>
    <sheet name="Profit Margin" sheetId="10" r:id="rId2"/>
    <sheet name="Current Ratio" sheetId="9" r:id="rId3"/>
    <sheet name="Quick Ratio" sheetId="8" r:id="rId4"/>
    <sheet name="Gross Margin" sheetId="7" r:id="rId5"/>
    <sheet name="Dave and Busters" sheetId="4" r:id="rId6"/>
    <sheet name="Buffalo Wild Wings Inc" sheetId="5" r:id="rId7"/>
    <sheet name="McDonalds" sheetId="6" r:id="rId8"/>
    <sheet name="Garden Fresh Restaurant Corpora" sheetId="1" r:id="rId9"/>
  </sheets>
  <definedNames>
    <definedName name="_xlchart.v1.0" hidden="1">'Profit Margin'!$A$3:$A$6</definedName>
    <definedName name="_xlchart.v1.1" hidden="1">'Profit Margin'!$B$2</definedName>
    <definedName name="_xlchart.v1.10" hidden="1">'Profit Margin'!$B$2</definedName>
    <definedName name="_xlchart.v1.11" hidden="1">'Profit Margin'!$B$3:$B$6</definedName>
    <definedName name="_xlchart.v1.12" hidden="1">'Profit Margin'!$C$2</definedName>
    <definedName name="_xlchart.v1.13" hidden="1">'Profit Margin'!$C$3:$C$6</definedName>
    <definedName name="_xlchart.v1.14" hidden="1">'Profit Margin'!$D$2</definedName>
    <definedName name="_xlchart.v1.15" hidden="1">'Profit Margin'!$D$3:$D$6</definedName>
    <definedName name="_xlchart.v1.16" hidden="1">'Profit Margin'!$E$2</definedName>
    <definedName name="_xlchart.v1.17" hidden="1">'Profit Margin'!$E$3:$E$6</definedName>
    <definedName name="_xlchart.v1.2" hidden="1">'Profit Margin'!$B$3:$B$6</definedName>
    <definedName name="_xlchart.v1.3" hidden="1">'Profit Margin'!$C$2</definedName>
    <definedName name="_xlchart.v1.4" hidden="1">'Profit Margin'!$C$3:$C$6</definedName>
    <definedName name="_xlchart.v1.5" hidden="1">'Profit Margin'!$D$2</definedName>
    <definedName name="_xlchart.v1.6" hidden="1">'Profit Margin'!$D$3:$D$6</definedName>
    <definedName name="_xlchart.v1.7" hidden="1">'Profit Margin'!$E$2</definedName>
    <definedName name="_xlchart.v1.8" hidden="1">'Profit Margin'!$E$3:$E$6</definedName>
    <definedName name="_xlchart.v1.9" hidden="1">'Profit Margin'!$A$3:$A$6</definedName>
    <definedName name="solver_typ" localSheetId="5" hidden="1">2</definedName>
    <definedName name="solver_ver" localSheetId="5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5" l="1"/>
  <c r="B95" i="5"/>
  <c r="B94" i="5"/>
  <c r="B86" i="5"/>
  <c r="E107" i="6" l="1"/>
  <c r="D107" i="6"/>
  <c r="C107" i="6"/>
  <c r="B107" i="6"/>
  <c r="E106" i="6"/>
  <c r="D106" i="6"/>
  <c r="C106" i="6"/>
  <c r="B106" i="6"/>
  <c r="E105" i="6"/>
  <c r="D105" i="6"/>
  <c r="C105" i="6"/>
  <c r="B105" i="6"/>
  <c r="E102" i="6"/>
  <c r="D102" i="6"/>
  <c r="C102" i="6"/>
  <c r="B102" i="6"/>
  <c r="E101" i="6"/>
  <c r="D101" i="6"/>
  <c r="C101" i="6"/>
  <c r="B101" i="6"/>
  <c r="E98" i="6"/>
  <c r="D98" i="6"/>
  <c r="C98" i="6"/>
  <c r="B98" i="6"/>
  <c r="D97" i="6"/>
  <c r="C97" i="6"/>
  <c r="B97" i="6"/>
  <c r="D96" i="6"/>
  <c r="C96" i="6"/>
  <c r="B96" i="6"/>
  <c r="D95" i="6"/>
  <c r="C95" i="6"/>
  <c r="B95" i="6"/>
  <c r="E94" i="6"/>
  <c r="D94" i="6"/>
  <c r="C94" i="6"/>
  <c r="B94" i="6"/>
  <c r="E93" i="6"/>
  <c r="D93" i="6"/>
  <c r="C93" i="6"/>
  <c r="B93" i="6"/>
  <c r="D92" i="6"/>
  <c r="C92" i="6"/>
  <c r="B92" i="6"/>
  <c r="I85" i="6"/>
  <c r="H85" i="6"/>
  <c r="G85" i="6"/>
  <c r="F85" i="6"/>
  <c r="I84" i="6"/>
  <c r="H84" i="6"/>
  <c r="G84" i="6"/>
  <c r="F84" i="6"/>
  <c r="I83" i="6"/>
  <c r="H83" i="6"/>
  <c r="G83" i="6"/>
  <c r="F83" i="6"/>
  <c r="I82" i="6"/>
  <c r="H82" i="6"/>
  <c r="G82" i="6"/>
  <c r="F82" i="6"/>
  <c r="I81" i="6"/>
  <c r="H81" i="6"/>
  <c r="G81" i="6"/>
  <c r="F81" i="6"/>
  <c r="I79" i="6"/>
  <c r="H79" i="6"/>
  <c r="G79" i="6"/>
  <c r="F79" i="6"/>
  <c r="I77" i="6"/>
  <c r="H77" i="6"/>
  <c r="G77" i="6"/>
  <c r="F77" i="6"/>
  <c r="I76" i="6"/>
  <c r="H76" i="6"/>
  <c r="G76" i="6"/>
  <c r="F76" i="6"/>
  <c r="I75" i="6"/>
  <c r="H75" i="6"/>
  <c r="G75" i="6"/>
  <c r="F75" i="6"/>
  <c r="I74" i="6"/>
  <c r="H74" i="6"/>
  <c r="G74" i="6"/>
  <c r="F74" i="6"/>
  <c r="I73" i="6"/>
  <c r="H73" i="6"/>
  <c r="G73" i="6"/>
  <c r="F73" i="6"/>
  <c r="I71" i="6"/>
  <c r="H71" i="6"/>
  <c r="G71" i="6"/>
  <c r="F71" i="6"/>
  <c r="I70" i="6"/>
  <c r="H70" i="6"/>
  <c r="G70" i="6"/>
  <c r="F70" i="6"/>
  <c r="I69" i="6"/>
  <c r="H69" i="6"/>
  <c r="G69" i="6"/>
  <c r="F69" i="6"/>
  <c r="I68" i="6"/>
  <c r="H68" i="6"/>
  <c r="G68" i="6"/>
  <c r="F68" i="6"/>
  <c r="I67" i="6"/>
  <c r="H67" i="6"/>
  <c r="G67" i="6"/>
  <c r="F67" i="6"/>
  <c r="I66" i="6"/>
  <c r="H66" i="6"/>
  <c r="G66" i="6"/>
  <c r="F66" i="6"/>
  <c r="I65" i="6"/>
  <c r="H65" i="6"/>
  <c r="G65" i="6"/>
  <c r="F65" i="6"/>
  <c r="I60" i="6"/>
  <c r="H60" i="6"/>
  <c r="G60" i="6"/>
  <c r="F60" i="6"/>
  <c r="I59" i="6"/>
  <c r="H59" i="6"/>
  <c r="G59" i="6"/>
  <c r="F59" i="6"/>
  <c r="I58" i="6"/>
  <c r="H58" i="6"/>
  <c r="G58" i="6"/>
  <c r="F58" i="6"/>
  <c r="I50" i="6"/>
  <c r="H50" i="6"/>
  <c r="G50" i="6"/>
  <c r="F50" i="6"/>
  <c r="I47" i="6"/>
  <c r="H47" i="6"/>
  <c r="G47" i="6"/>
  <c r="F47" i="6"/>
  <c r="I43" i="6"/>
  <c r="H43" i="6"/>
  <c r="G43" i="6"/>
  <c r="F43" i="6"/>
  <c r="I42" i="6"/>
  <c r="H42" i="6"/>
  <c r="G42" i="6"/>
  <c r="F42" i="6"/>
  <c r="I41" i="6"/>
  <c r="H41" i="6"/>
  <c r="G41" i="6"/>
  <c r="F41" i="6"/>
  <c r="I38" i="6"/>
  <c r="H38" i="6"/>
  <c r="G38" i="6"/>
  <c r="F38" i="6"/>
  <c r="I37" i="6"/>
  <c r="H37" i="6"/>
  <c r="G37" i="6"/>
  <c r="F37" i="6"/>
  <c r="I36" i="6"/>
  <c r="H36" i="6"/>
  <c r="G36" i="6"/>
  <c r="F36" i="6"/>
  <c r="I35" i="6"/>
  <c r="H35" i="6"/>
  <c r="G35" i="6"/>
  <c r="F35" i="6"/>
  <c r="F33" i="6"/>
  <c r="I32" i="6"/>
  <c r="H32" i="6"/>
  <c r="G32" i="6"/>
  <c r="F32" i="6"/>
  <c r="I31" i="6"/>
  <c r="H31" i="6"/>
  <c r="G31" i="6"/>
  <c r="F31" i="6"/>
  <c r="I30" i="6"/>
  <c r="H30" i="6"/>
  <c r="G30" i="6"/>
  <c r="F30" i="6"/>
  <c r="I29" i="6"/>
  <c r="H29" i="6"/>
  <c r="G29" i="6"/>
  <c r="F29" i="6"/>
  <c r="F28" i="6"/>
  <c r="H27" i="6"/>
  <c r="G27" i="6"/>
  <c r="F27" i="6"/>
  <c r="I21" i="6"/>
  <c r="H21" i="6"/>
  <c r="G21" i="6"/>
  <c r="F21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H11" i="6"/>
  <c r="G11" i="6"/>
  <c r="F11" i="6"/>
  <c r="G6" i="5" l="1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51" i="5"/>
  <c r="H51" i="5"/>
  <c r="I51" i="5"/>
  <c r="J51" i="5"/>
  <c r="G52" i="5"/>
  <c r="H52" i="5"/>
  <c r="I52" i="5"/>
  <c r="J52" i="5"/>
  <c r="G53" i="5"/>
  <c r="H53" i="5"/>
  <c r="I53" i="5"/>
  <c r="J53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4" i="5"/>
  <c r="D94" i="5"/>
  <c r="E94" i="5"/>
  <c r="C95" i="5"/>
  <c r="D95" i="5"/>
  <c r="E95" i="5"/>
  <c r="C98" i="5"/>
  <c r="D98" i="5"/>
  <c r="E98" i="5"/>
  <c r="C99" i="5"/>
  <c r="D99" i="5"/>
  <c r="E99" i="5"/>
  <c r="C100" i="5"/>
  <c r="D100" i="5"/>
  <c r="E100" i="5"/>
  <c r="E83" i="4" l="1"/>
  <c r="C80" i="4"/>
  <c r="D80" i="4"/>
  <c r="E80" i="4"/>
  <c r="B80" i="4"/>
  <c r="E49" i="4"/>
  <c r="C49" i="4"/>
  <c r="C84" i="4"/>
  <c r="D84" i="4"/>
  <c r="E84" i="4"/>
  <c r="B83" i="4"/>
  <c r="E21" i="4"/>
  <c r="C21" i="4"/>
  <c r="E94" i="4"/>
  <c r="D94" i="4"/>
  <c r="C94" i="4"/>
  <c r="B94" i="4"/>
  <c r="E93" i="4"/>
  <c r="D93" i="4"/>
  <c r="C93" i="4"/>
  <c r="B93" i="4"/>
  <c r="E92" i="4"/>
  <c r="D92" i="4"/>
  <c r="C92" i="4"/>
  <c r="B92" i="4"/>
  <c r="E89" i="4"/>
  <c r="D89" i="4"/>
  <c r="C89" i="4"/>
  <c r="B89" i="4"/>
  <c r="E88" i="4"/>
  <c r="D88" i="4"/>
  <c r="C88" i="4"/>
  <c r="B88" i="4"/>
  <c r="E85" i="4"/>
  <c r="D85" i="4"/>
  <c r="C85" i="4"/>
  <c r="B85" i="4"/>
  <c r="E82" i="4"/>
  <c r="D82" i="4"/>
  <c r="C82" i="4"/>
  <c r="B82" i="4"/>
  <c r="E81" i="4"/>
  <c r="D81" i="4"/>
  <c r="C81" i="4"/>
  <c r="B81" i="4"/>
  <c r="I79" i="4"/>
  <c r="H79" i="4"/>
  <c r="J73" i="4"/>
  <c r="I73" i="4"/>
  <c r="H73" i="4"/>
  <c r="G73" i="4"/>
  <c r="I72" i="4"/>
  <c r="H72" i="4"/>
  <c r="G72" i="4"/>
  <c r="J71" i="4"/>
  <c r="I71" i="4"/>
  <c r="H71" i="4"/>
  <c r="G71" i="4"/>
  <c r="J70" i="4"/>
  <c r="I70" i="4"/>
  <c r="H70" i="4"/>
  <c r="G70" i="4"/>
  <c r="I69" i="4"/>
  <c r="H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D49" i="4"/>
  <c r="B49" i="4"/>
  <c r="G48" i="4"/>
  <c r="J46" i="4"/>
  <c r="I46" i="4"/>
  <c r="H46" i="4"/>
  <c r="H48" i="4" s="1"/>
  <c r="G46" i="4"/>
  <c r="J45" i="4"/>
  <c r="I45" i="4"/>
  <c r="H45" i="4"/>
  <c r="G45" i="4"/>
  <c r="J44" i="4"/>
  <c r="I44" i="4"/>
  <c r="H44" i="4"/>
  <c r="G44" i="4"/>
  <c r="J43" i="4"/>
  <c r="I43" i="4"/>
  <c r="I42" i="4"/>
  <c r="G41" i="4"/>
  <c r="J40" i="4"/>
  <c r="I40" i="4"/>
  <c r="H40" i="4"/>
  <c r="G40" i="4"/>
  <c r="J38" i="4"/>
  <c r="I38" i="4"/>
  <c r="I37" i="4"/>
  <c r="H37" i="4"/>
  <c r="H36" i="4"/>
  <c r="G36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J48" i="4" s="1"/>
  <c r="I29" i="4"/>
  <c r="I48" i="4" s="1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H25" i="4"/>
  <c r="G25" i="4"/>
  <c r="D21" i="4"/>
  <c r="D83" i="4" s="1"/>
  <c r="B21" i="4"/>
  <c r="C83" i="4" s="1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G16" i="4"/>
  <c r="J15" i="4"/>
  <c r="I15" i="4"/>
  <c r="I14" i="4"/>
  <c r="H14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J8" i="4"/>
  <c r="I8" i="4"/>
  <c r="H8" i="4"/>
  <c r="G8" i="4"/>
  <c r="J7" i="4"/>
  <c r="I7" i="4"/>
  <c r="H7" i="4"/>
  <c r="G7" i="4"/>
  <c r="J6" i="4"/>
  <c r="J20" i="4" s="1"/>
  <c r="I6" i="4"/>
  <c r="I20" i="4" s="1"/>
  <c r="H6" i="4"/>
  <c r="H20" i="4" s="1"/>
  <c r="G6" i="4"/>
  <c r="G20" i="4" s="1"/>
  <c r="B84" i="4" l="1"/>
  <c r="C107" i="1" l="1"/>
  <c r="D107" i="1"/>
  <c r="E107" i="1"/>
  <c r="B107" i="1"/>
  <c r="C106" i="1"/>
  <c r="D106" i="1"/>
  <c r="E106" i="1"/>
  <c r="B106" i="1"/>
  <c r="C105" i="1"/>
  <c r="D105" i="1"/>
  <c r="E105" i="1"/>
  <c r="B105" i="1"/>
  <c r="E102" i="1"/>
  <c r="C102" i="1"/>
  <c r="D102" i="1"/>
  <c r="B102" i="1"/>
  <c r="C101" i="1"/>
  <c r="D101" i="1"/>
  <c r="E101" i="1"/>
  <c r="B101" i="1"/>
  <c r="C97" i="1"/>
  <c r="D97" i="1"/>
  <c r="E97" i="1"/>
  <c r="B97" i="1"/>
  <c r="C96" i="1"/>
  <c r="D96" i="1"/>
  <c r="E96" i="1"/>
  <c r="B96" i="1"/>
  <c r="C95" i="1"/>
  <c r="D95" i="1"/>
  <c r="E95" i="1"/>
  <c r="B95" i="1"/>
  <c r="C94" i="1"/>
  <c r="D94" i="1"/>
  <c r="E94" i="1"/>
  <c r="B94" i="1"/>
  <c r="E93" i="1"/>
  <c r="D93" i="1"/>
  <c r="C93" i="1"/>
  <c r="B93" i="1"/>
  <c r="E92" i="1"/>
  <c r="D92" i="1"/>
  <c r="C92" i="1"/>
  <c r="B92" i="1"/>
  <c r="I72" i="1"/>
  <c r="I73" i="1"/>
  <c r="I74" i="1"/>
  <c r="I75" i="1"/>
  <c r="I78" i="1"/>
  <c r="I79" i="1"/>
  <c r="I82" i="1"/>
  <c r="I83" i="1"/>
  <c r="I86" i="1"/>
  <c r="H72" i="1"/>
  <c r="H73" i="1"/>
  <c r="H74" i="1"/>
  <c r="H75" i="1"/>
  <c r="H78" i="1"/>
  <c r="H79" i="1"/>
  <c r="H82" i="1"/>
  <c r="H86" i="1"/>
  <c r="G72" i="1"/>
  <c r="G73" i="1"/>
  <c r="G74" i="1"/>
  <c r="G75" i="1"/>
  <c r="G78" i="1"/>
  <c r="G79" i="1"/>
  <c r="G82" i="1"/>
  <c r="G86" i="1"/>
  <c r="F72" i="1"/>
  <c r="F73" i="1"/>
  <c r="F74" i="1"/>
  <c r="F75" i="1"/>
  <c r="F78" i="1"/>
  <c r="F79" i="1"/>
  <c r="F82" i="1"/>
  <c r="F86" i="1"/>
  <c r="I58" i="1"/>
  <c r="I60" i="1"/>
  <c r="I61" i="1"/>
  <c r="I62" i="1"/>
  <c r="I63" i="1"/>
  <c r="I64" i="1"/>
  <c r="I65" i="1"/>
  <c r="I69" i="1"/>
  <c r="H58" i="1"/>
  <c r="H60" i="1"/>
  <c r="H61" i="1"/>
  <c r="H62" i="1"/>
  <c r="H63" i="1"/>
  <c r="H64" i="1"/>
  <c r="H65" i="1"/>
  <c r="H69" i="1"/>
  <c r="G58" i="1"/>
  <c r="G60" i="1"/>
  <c r="G61" i="1"/>
  <c r="G62" i="1"/>
  <c r="G63" i="1"/>
  <c r="G64" i="1"/>
  <c r="G65" i="1"/>
  <c r="G69" i="1"/>
  <c r="I54" i="1"/>
  <c r="H54" i="1"/>
  <c r="G54" i="1"/>
  <c r="F58" i="1"/>
  <c r="F60" i="1"/>
  <c r="F61" i="1"/>
  <c r="F62" i="1"/>
  <c r="F63" i="1"/>
  <c r="F64" i="1"/>
  <c r="F66" i="1"/>
  <c r="F69" i="1"/>
  <c r="F54" i="1"/>
  <c r="I29" i="1"/>
  <c r="I32" i="1"/>
  <c r="I33" i="1"/>
  <c r="I34" i="1"/>
  <c r="I35" i="1"/>
  <c r="I38" i="1"/>
  <c r="I39" i="1"/>
  <c r="I40" i="1"/>
  <c r="I43" i="1"/>
  <c r="I46" i="1"/>
  <c r="I28" i="1"/>
  <c r="H28" i="1"/>
  <c r="H29" i="1"/>
  <c r="H32" i="1"/>
  <c r="H33" i="1"/>
  <c r="H34" i="1"/>
  <c r="H35" i="1"/>
  <c r="H38" i="1"/>
  <c r="H39" i="1"/>
  <c r="H40" i="1"/>
  <c r="H43" i="1"/>
  <c r="H46" i="1"/>
  <c r="H27" i="1"/>
  <c r="G38" i="1"/>
  <c r="G39" i="1"/>
  <c r="G40" i="1"/>
  <c r="G43" i="1"/>
  <c r="G46" i="1"/>
  <c r="G28" i="1"/>
  <c r="G29" i="1"/>
  <c r="G32" i="1"/>
  <c r="G33" i="1"/>
  <c r="G34" i="1"/>
  <c r="G35" i="1"/>
  <c r="G27" i="1"/>
  <c r="I13" i="1"/>
  <c r="I16" i="1"/>
  <c r="I17" i="1"/>
  <c r="I18" i="1"/>
  <c r="I21" i="1"/>
  <c r="I12" i="1"/>
  <c r="H12" i="1"/>
  <c r="H13" i="1"/>
  <c r="H16" i="1"/>
  <c r="H17" i="1"/>
  <c r="H18" i="1"/>
  <c r="H21" i="1"/>
  <c r="H11" i="1"/>
  <c r="G12" i="1"/>
  <c r="G13" i="1"/>
  <c r="G16" i="1"/>
  <c r="G17" i="1"/>
  <c r="G18" i="1"/>
  <c r="G21" i="1"/>
  <c r="G11" i="1"/>
  <c r="F28" i="1"/>
  <c r="F29" i="1"/>
  <c r="F32" i="1"/>
  <c r="F33" i="1"/>
  <c r="F34" i="1"/>
  <c r="F35" i="1"/>
  <c r="F38" i="1"/>
  <c r="F39" i="1"/>
  <c r="F40" i="1"/>
  <c r="F43" i="1"/>
  <c r="F46" i="1"/>
  <c r="F27" i="1"/>
  <c r="F21" i="1"/>
  <c r="F12" i="1"/>
  <c r="F13" i="1"/>
  <c r="F16" i="1"/>
  <c r="F17" i="1"/>
  <c r="F18" i="1"/>
  <c r="F11" i="1"/>
</calcChain>
</file>

<file path=xl/sharedStrings.xml><?xml version="1.0" encoding="utf-8"?>
<sst xmlns="http://schemas.openxmlformats.org/spreadsheetml/2006/main" count="495" uniqueCount="243">
  <si>
    <t>BALANCE SHEETS</t>
  </si>
  <si>
    <t>  </t>
  </si>
  <si>
    <t>ASSETS</t>
  </si>
  <si>
    <t>Current assets:</t>
  </si>
  <si>
    <t>Cash and cash equivalents</t>
  </si>
  <si>
    <t>Inventories</t>
  </si>
  <si>
    <t>Other current assets</t>
  </si>
  <si>
    <t>Total current assets</t>
  </si>
  <si>
    <t>Property and equipment, net</t>
  </si>
  <si>
    <t>Intangible and other assets</t>
  </si>
  <si>
    <t>TOTAL ASSETS</t>
  </si>
  <si>
    <t>LIABILITIES AND SHAREHOLDERS’ EQUITY</t>
  </si>
  <si>
    <t>Current liabilities:</t>
  </si>
  <si>
    <t>Accounts payable</t>
  </si>
  <si>
    <t>Current portion of long-term debt</t>
  </si>
  <si>
    <t>Accrued liabilities</t>
  </si>
  <si>
    <t>Total current liabilities</t>
  </si>
  <si>
    <t>Deferred income taxes</t>
  </si>
  <si>
    <t>Long-term debt, net of current portion</t>
  </si>
  <si>
    <t>Other liabilities</t>
  </si>
  <si>
    <t>Shareholders’ equity:</t>
  </si>
  <si>
    <t>—  </t>
  </si>
  <si>
    <t>Additional paid-in capital</t>
  </si>
  <si>
    <t>Retained earnings</t>
  </si>
  <si>
    <t>Total shareholders’ equity</t>
  </si>
  <si>
    <t>TOTAL LIABILITIES AND SHAREHOLDERS’ EQUITY</t>
  </si>
  <si>
    <t>Common stock, $.01 par value; 12,000,000 shares authorized at September 30, 2002 and 2003 respectively; 
5,732,822 and 5,824,023 issued and outstanding at September 30, 2002 and 2003, respectively</t>
  </si>
  <si>
    <t> 2,058,000</t>
  </si>
  <si>
    <t> 9,701,000</t>
  </si>
  <si>
    <t>Statement of Operations Data:</t>
  </si>
  <si>
    <t>Net sales</t>
  </si>
  <si>
    <t>Costs and expenses:</t>
  </si>
  <si>
    <t>Costs of sales</t>
  </si>
  <si>
    <t>Restaurant operating expenses:</t>
  </si>
  <si>
    <t>Labor</t>
  </si>
  <si>
    <t>Occupancy and other expenses</t>
  </si>
  <si>
    <t>General and administrative expenses</t>
  </si>
  <si>
    <t>Restaurant opening costs</t>
  </si>
  <si>
    <t>Depreciation and amortization expenses</t>
  </si>
  <si>
    <t>Facility exit costs</t>
  </si>
  <si>
    <t>Merger costs</t>
  </si>
  <si>
    <t>Total costs and expenses</t>
  </si>
  <si>
    <t>Operating income</t>
  </si>
  <si>
    <t>Interest income</t>
  </si>
  <si>
    <t>Interest expense</t>
  </si>
  <si>
    <t>Other income (expense), net</t>
  </si>
  <si>
    <t>Provision for income taxes</t>
  </si>
  <si>
    <t>Net income</t>
  </si>
  <si>
    <t>Income before income taxes and cumulative
effect of accounting change</t>
  </si>
  <si>
    <t>Cumulative effect of accounting change for start-up costs,
 net of income tax benefit of $800 in 2000</t>
  </si>
  <si>
    <t>Income before cumulative effect of accounting
 change</t>
  </si>
  <si>
    <t>Normal</t>
  </si>
  <si>
    <t>Common Size</t>
  </si>
  <si>
    <t>Financial Ratios</t>
  </si>
  <si>
    <t>Profitability</t>
  </si>
  <si>
    <t>Return on Equity = Net income/Avg. Total Equity</t>
  </si>
  <si>
    <t>Profit Margin = Net income/Sales</t>
  </si>
  <si>
    <t>Gross Margin = (Net sales – Cost of Sales)/Net Sales</t>
  </si>
  <si>
    <t>Total Asset Turnover = Net sales/Avg. Total Assets</t>
  </si>
  <si>
    <t>Accounts Receivable Turnover = Sales/Avg. Accounts Receivable</t>
  </si>
  <si>
    <t>Inventory Turnover Ratio = Cost of Goods Sold/Avg. Inventory</t>
  </si>
  <si>
    <t>Earning Per Share:</t>
  </si>
  <si>
    <t>Short Term Liquidity</t>
  </si>
  <si>
    <t>Current Ratio = Current Assets/Current Liabilities</t>
  </si>
  <si>
    <t>Quick Ratio = (Cash + Marketable Securities + Accounts Receivable)/Current Liabilities</t>
  </si>
  <si>
    <t>Long Term Solvency</t>
  </si>
  <si>
    <t>Debt-Assets Ratio:</t>
  </si>
  <si>
    <t>Debt to Equity Ratio = Total Liabilities/Total Equity</t>
  </si>
  <si>
    <t>Times Interest Earned = Income before Interest and Taxes/Interest Expense</t>
  </si>
  <si>
    <t>Dani Malav</t>
  </si>
  <si>
    <t>Kamdar Piyush</t>
  </si>
  <si>
    <t>Shah Dhwanil</t>
  </si>
  <si>
    <t>Meghnani Komal</t>
  </si>
  <si>
    <t>mbd160230</t>
  </si>
  <si>
    <t>pak160530</t>
  </si>
  <si>
    <t>dxs163330</t>
  </si>
  <si>
    <t>kxm162430</t>
  </si>
  <si>
    <t>Dave and Busters</t>
  </si>
  <si>
    <t>Buffalo Wild Wings Inc.</t>
  </si>
  <si>
    <t>McDonalds</t>
  </si>
  <si>
    <t>Garden Fresh Restaurant Corporation</t>
  </si>
  <si>
    <t>Name</t>
  </si>
  <si>
    <t>NetID</t>
  </si>
  <si>
    <t>Company</t>
  </si>
  <si>
    <t>Industry : Food and Hospitality</t>
  </si>
  <si>
    <t>Group No 44</t>
  </si>
  <si>
    <t>BALANCE SHEET</t>
  </si>
  <si>
    <t>Normal Size</t>
  </si>
  <si>
    <t>January 29,2017</t>
  </si>
  <si>
    <t>January 31,2016</t>
  </si>
  <si>
    <t>February 1,2015</t>
  </si>
  <si>
    <t>February 2,2014</t>
  </si>
  <si>
    <t>Prepaid expenses</t>
  </si>
  <si>
    <t>Income taxes receivable</t>
  </si>
  <si>
    <t>Property and equipment (net of $387,505 and $309,345 accumulated depreciation as of January 29, 2017 and January 31, 2016, respectively)</t>
  </si>
  <si>
    <r>
      <t>Property and equipment (net of $309,345 and $252,160 accumulated depreciation as of </t>
    </r>
    <r>
      <rPr>
        <sz val="10"/>
        <color theme="1"/>
        <rFont val="Times New Roman"/>
        <family val="1"/>
      </rPr>
      <t>January 31, 2016</t>
    </r>
    <r>
      <rPr>
        <sz val="10"/>
        <color rgb="FF000000"/>
        <rFont val="Times New Roman"/>
        <family val="1"/>
      </rPr>
      <t> and </t>
    </r>
    <r>
      <rPr>
        <sz val="10"/>
        <color theme="1"/>
        <rFont val="Times New Roman"/>
        <family val="1"/>
      </rPr>
      <t>February 1, 2015</t>
    </r>
    <r>
      <rPr>
        <sz val="10"/>
        <color rgb="FF000000"/>
        <rFont val="Times New Roman"/>
        <family val="1"/>
      </rPr>
      <t>, respectively)</t>
    </r>
  </si>
  <si>
    <r>
      <t>Property and equipment (net of $252,160 and $195,339 accumulated depreciation as of </t>
    </r>
    <r>
      <rPr>
        <sz val="10"/>
        <color theme="1"/>
        <rFont val="Times New Roman"/>
        <family val="1"/>
      </rPr>
      <t>February 1, 2015</t>
    </r>
    <r>
      <rPr>
        <sz val="10"/>
        <color rgb="FF000000"/>
        <rFont val="Times New Roman"/>
        <family val="1"/>
      </rPr>
      <t> and </t>
    </r>
    <r>
      <rPr>
        <sz val="10"/>
        <color theme="1"/>
        <rFont val="Times New Roman"/>
        <family val="1"/>
      </rPr>
      <t>February 2, 2014</t>
    </r>
    <r>
      <rPr>
        <sz val="10"/>
        <color rgb="FF000000"/>
        <rFont val="Times New Roman"/>
        <family val="1"/>
      </rPr>
      <t xml:space="preserve">, respectively) </t>
    </r>
  </si>
  <si>
    <t>Deferred tax assets</t>
  </si>
  <si>
    <t>Tradenames (Note 1,2,3,4)</t>
  </si>
  <si>
    <t>Goodwill</t>
  </si>
  <si>
    <t>Other assets and deferred charges</t>
  </si>
  <si>
    <t>Total assets</t>
  </si>
  <si>
    <t>LIABILITIES AND STOCKHOLDERS’ EQUITY</t>
  </si>
  <si>
    <t>Current installments of long-term debt</t>
  </si>
  <si>
    <t>Income taxes payable</t>
  </si>
  <si>
    <t>Deferred occupancy costs</t>
  </si>
  <si>
    <t>Long-term debt, net</t>
  </si>
  <si>
    <t>Commitments and contingencies</t>
  </si>
  <si>
    <t>Stockholders’ equity:</t>
  </si>
  <si>
    <t>Common stock, par value $0.01; authorized: 400,000,000 shares; issued: 42,469,570 shares at January 29, 2017 and 41,618,933 shares at January 31, 2016; outstanding: 42,204,587 shares at January 29, 2017 and 41,618,933 shares at January 31, 2016</t>
  </si>
  <si>
    <r>
      <t>Common stock, $0.01 par value, 400,000,000 shares authorized shares; 41,618,933 and 40,217,640 issued shares as of </t>
    </r>
    <r>
      <rPr>
        <sz val="10"/>
        <color theme="1"/>
        <rFont val="Times New Roman"/>
        <family val="1"/>
      </rPr>
      <t>January 31, 2016</t>
    </r>
    <r>
      <rPr>
        <sz val="10"/>
        <color rgb="FF000000"/>
        <rFont val="Times New Roman"/>
        <family val="1"/>
      </rPr>
      <t> and </t>
    </r>
    <r>
      <rPr>
        <sz val="10"/>
        <color theme="1"/>
        <rFont val="Times New Roman"/>
        <family val="1"/>
      </rPr>
      <t>February 1, 2015</t>
    </r>
    <r>
      <rPr>
        <sz val="10"/>
        <color rgb="FF000000"/>
        <rFont val="Times New Roman"/>
        <family val="1"/>
      </rPr>
      <t>, respectively</t>
    </r>
  </si>
  <si>
    <r>
      <t>Common stock, $0.01 par value, 400,000,000 shares authorized shares; 40,217,640 and 33,452,684 issued shares as of </t>
    </r>
    <r>
      <rPr>
        <sz val="10"/>
        <color theme="1"/>
        <rFont val="Times New Roman"/>
        <family val="1"/>
      </rPr>
      <t>February 1,</t>
    </r>
    <r>
      <rPr>
        <sz val="10"/>
        <color rgb="FF000000"/>
        <rFont val="Times New Roman"/>
        <family val="1"/>
      </rPr>
      <t> </t>
    </r>
    <r>
      <rPr>
        <sz val="10"/>
        <color theme="1"/>
        <rFont val="Times New Roman"/>
        <family val="1"/>
      </rPr>
      <t>2015</t>
    </r>
    <r>
      <rPr>
        <sz val="10"/>
        <color rgb="FF000000"/>
        <rFont val="Times New Roman"/>
        <family val="1"/>
      </rPr>
      <t> and </t>
    </r>
    <r>
      <rPr>
        <sz val="10"/>
        <color theme="1"/>
        <rFont val="Times New Roman"/>
        <family val="1"/>
      </rPr>
      <t>February 2, 2014</t>
    </r>
    <r>
      <rPr>
        <sz val="10"/>
        <color rgb="FF000000"/>
        <rFont val="Times New Roman"/>
        <family val="1"/>
      </rPr>
      <t>, respectively</t>
    </r>
  </si>
  <si>
    <t>Preferred stock, 50,000,000 authorized; none issued</t>
  </si>
  <si>
    <t>Paid-in capital</t>
  </si>
  <si>
    <t>Treasury stock, 264,983 and 0 shares as of January 29, 2017 and January 31, 2016, respectively</t>
  </si>
  <si>
    <r>
      <t>Treasury stock, 0 and 248,412 shares as of </t>
    </r>
    <r>
      <rPr>
        <sz val="10"/>
        <color theme="1"/>
        <rFont val="Times New Roman"/>
        <family val="1"/>
      </rPr>
      <t>January 31, 2016</t>
    </r>
    <r>
      <rPr>
        <sz val="10"/>
        <color rgb="FF000000"/>
        <rFont val="Times New Roman"/>
        <family val="1"/>
      </rPr>
      <t> and </t>
    </r>
    <r>
      <rPr>
        <sz val="10"/>
        <color theme="1"/>
        <rFont val="Times New Roman"/>
        <family val="1"/>
      </rPr>
      <t>February 1, 2015</t>
    </r>
    <r>
      <rPr>
        <sz val="10"/>
        <color rgb="FF000000"/>
        <rFont val="Times New Roman"/>
        <family val="1"/>
      </rPr>
      <t>, respectively</t>
    </r>
  </si>
  <si>
    <r>
      <t>Treasury stock, 248,412 shares as of </t>
    </r>
    <r>
      <rPr>
        <sz val="10"/>
        <color theme="1"/>
        <rFont val="Times New Roman"/>
        <family val="1"/>
      </rPr>
      <t>February 1, 2015</t>
    </r>
    <r>
      <rPr>
        <sz val="10"/>
        <color rgb="FF000000"/>
        <rFont val="Times New Roman"/>
        <family val="1"/>
      </rPr>
      <t> and </t>
    </r>
    <r>
      <rPr>
        <sz val="10"/>
        <color rgb="FFFF0000"/>
        <rFont val="Times New Roman"/>
        <family val="1"/>
      </rPr>
      <t>February 2, 2014</t>
    </r>
  </si>
  <si>
    <t>Accumulated other comprehensive loss</t>
  </si>
  <si>
    <t>Total stockholders’ equity</t>
  </si>
  <si>
    <t>Total liabilities and stockholders’ equity</t>
  </si>
  <si>
    <t xml:space="preserve">INCOME STATEMENT </t>
  </si>
  <si>
    <t>Fiscal Year Ended</t>
  </si>
  <si>
    <t>Food and beverage revenues</t>
  </si>
  <si>
    <t>Amusement and other revenues</t>
  </si>
  <si>
    <t>Total revenues</t>
  </si>
  <si>
    <t>Cost of food and beverage (as a percentage of food and beverage revenues)</t>
  </si>
  <si>
    <t>Cost of amusement and other (as a percentage of amusement and other revenues)</t>
  </si>
  <si>
    <t>Total cost of products</t>
  </si>
  <si>
    <t>Operating payroll and benefits</t>
  </si>
  <si>
    <t>Other store operating expenses</t>
  </si>
  <si>
    <t>Depreciation and amortization expense</t>
  </si>
  <si>
    <t>Pre-opening costs</t>
  </si>
  <si>
    <t>Total operating costs</t>
  </si>
  <si>
    <t>Interest expense, net</t>
  </si>
  <si>
    <t>Loss on debt retirement</t>
  </si>
  <si>
    <t>—</t>
  </si>
  <si>
    <t>Income before provision for income taxes</t>
  </si>
  <si>
    <t>Average Inventory</t>
  </si>
  <si>
    <t>Dec. 29, 2013</t>
  </si>
  <si>
    <t>Dec. 28, 2014</t>
  </si>
  <si>
    <t>Dec. 27, 2015</t>
  </si>
  <si>
    <t>Dec. 25, 2016</t>
  </si>
  <si>
    <t>Weighted average shares outstanding – diluted (in Shares)</t>
  </si>
  <si>
    <t>Weighted average shares outstanding – basic (in Shares)</t>
  </si>
  <si>
    <t>Earnings per common share – diluted (in Dollars per share)</t>
  </si>
  <si>
    <t>Earnings per common share – basic (in Dollars per share)</t>
  </si>
  <si>
    <t>Net earnings attributable to Buffalo Wild Wings</t>
  </si>
  <si>
    <t>Net earnings (loss) attributable to noncontrolling interests</t>
  </si>
  <si>
    <t>Net earnings including noncontrolling interests</t>
  </si>
  <si>
    <t>Income tax expense</t>
  </si>
  <si>
    <t>Earnings before income taxes</t>
  </si>
  <si>
    <t>Other expense (income)</t>
  </si>
  <si>
    <t>Income from operations</t>
  </si>
  <si>
    <t>Loss on asset disposals and impairment</t>
  </si>
  <si>
    <t>Pre-opening</t>
  </si>
  <si>
    <t>General and administrative</t>
  </si>
  <si>
    <t>Depreciation and amortization</t>
  </si>
  <si>
    <t>Occupancy</t>
  </si>
  <si>
    <t>Operating</t>
  </si>
  <si>
    <t>Cost of sales</t>
  </si>
  <si>
    <t>Restaurant operating costs:</t>
  </si>
  <si>
    <t>Total revenue</t>
  </si>
  <si>
    <t>Franchise royalties and fees</t>
  </si>
  <si>
    <t>Restaurant sales</t>
  </si>
  <si>
    <t>Revenue:</t>
  </si>
  <si>
    <t>$ in Thousands</t>
  </si>
  <si>
    <t>12 Months Ended</t>
  </si>
  <si>
    <t>Consolidated Statements of Earnings - USD ($)</t>
  </si>
  <si>
    <t>Statement of Income</t>
  </si>
  <si>
    <t>Total liabilities and equity</t>
  </si>
  <si>
    <t>Total equity</t>
  </si>
  <si>
    <t>Noncontrolling interest</t>
  </si>
  <si>
    <t>Total stockholders' equity</t>
  </si>
  <si>
    <t>Common stock, no par value. Authorized 44,000,000 shares; issued and outstanding 18,917,776 and 18,937,131, respectively</t>
  </si>
  <si>
    <t>Total liabilities</t>
  </si>
  <si>
    <t>Deferred lease credits, net of current</t>
  </si>
  <si>
    <t>Long-term debt and capital lease obligations, net of current portion</t>
  </si>
  <si>
    <t>Long-term liabilities:</t>
  </si>
  <si>
    <t>System-wide payables</t>
  </si>
  <si>
    <t>Current portion of deferred lease credits</t>
  </si>
  <si>
    <t>Current portion of long-term debt and capital lease obligations</t>
  </si>
  <si>
    <t>Accrued expenses</t>
  </si>
  <si>
    <t>Accrued compensation and benefits</t>
  </si>
  <si>
    <t>Unearned franchise fees</t>
  </si>
  <si>
    <t>Other assets</t>
  </si>
  <si>
    <t>Reacquired franchise rights, net</t>
  </si>
  <si>
    <t>Restricted assets</t>
  </si>
  <si>
    <t>Refundable income taxes</t>
  </si>
  <si>
    <t>Inventory</t>
  </si>
  <si>
    <t>Accounts receivable, net of allowance of $25 and $25</t>
  </si>
  <si>
    <t>Marketable securities</t>
  </si>
  <si>
    <t>Consolidated Balance Sheets - USD ($)</t>
  </si>
  <si>
    <t>Balance Sheet</t>
  </si>
  <si>
    <t>Accounts and Notes Receivable</t>
  </si>
  <si>
    <t>Assets of Businesses held for sale</t>
  </si>
  <si>
    <t xml:space="preserve"> -</t>
  </si>
  <si>
    <t xml:space="preserve"> - </t>
  </si>
  <si>
    <t>Accumulated depreciation and amortization</t>
  </si>
  <si>
    <t>Net property and equipment</t>
  </si>
  <si>
    <t>Accrued interest</t>
  </si>
  <si>
    <t>Income taxes</t>
  </si>
  <si>
    <t>Other taxes</t>
  </si>
  <si>
    <t>Accrued payroll and other liabilities</t>
  </si>
  <si>
    <t>Liabilities of businesses held for sale</t>
  </si>
  <si>
    <t>Accumulated other comprehensive income</t>
  </si>
  <si>
    <t>Common stock in treasury, at cost; 841.3 and 753.8 million shares</t>
  </si>
  <si>
    <t>STATEMENT OF INCOME</t>
  </si>
  <si>
    <t>Revenue</t>
  </si>
  <si>
    <t>Sales by Company-operated restaurants</t>
  </si>
  <si>
    <t>Revenues from franchised restaurants</t>
  </si>
  <si>
    <t>Total Revenues</t>
  </si>
  <si>
    <t>Operating Costs and expenses:</t>
  </si>
  <si>
    <t>Company-operated restaurant expenses</t>
  </si>
  <si>
    <t>Food &amp; Paper</t>
  </si>
  <si>
    <t>Payroll &amp; employee benefits</t>
  </si>
  <si>
    <t>Franchised restaurants-occupancy expenses</t>
  </si>
  <si>
    <t>Selling, general &amp; administrative expenses</t>
  </si>
  <si>
    <t>Other operating (income) expense, net</t>
  </si>
  <si>
    <t>Total operating costs and expenses</t>
  </si>
  <si>
    <t>Interest expense-net of capitalized interest of $7.1, $9.4 and $14.7</t>
  </si>
  <si>
    <t>Nonoperating (income) expense, net</t>
  </si>
  <si>
    <t>Earnings per common share–basic</t>
  </si>
  <si>
    <t>Earnings per common share–diluted</t>
  </si>
  <si>
    <t>Dividends declared per common share</t>
  </si>
  <si>
    <t>Weighted-average shares outstanding–basic</t>
  </si>
  <si>
    <t>Weighted-average shares outstanding–diluted</t>
  </si>
  <si>
    <t>FINANCIAL RATIOS</t>
  </si>
  <si>
    <t>Return on Equity = Net income/ Avg Total Equity</t>
  </si>
  <si>
    <t>Earning Per Share= net income/ outstanding numbers of shares</t>
  </si>
  <si>
    <t>Profit Margin</t>
  </si>
  <si>
    <t>Current Ratio</t>
  </si>
  <si>
    <t>Quick Ratio</t>
  </si>
  <si>
    <t>Gross Margin</t>
  </si>
  <si>
    <t>Buffalo Wild Wings</t>
  </si>
  <si>
    <t>Garden Fresh Restaurants</t>
  </si>
  <si>
    <t>Year 1</t>
  </si>
  <si>
    <t>Year 2</t>
  </si>
  <si>
    <t>Year 3</t>
  </si>
  <si>
    <t>Year 4</t>
  </si>
  <si>
    <t>Company's total sales revenue minus its cost of goods sold</t>
  </si>
  <si>
    <t>Measure of how well a company can meet its short-term financial liabilities</t>
  </si>
  <si>
    <t>Liquidity ratio that measures a company's ability to pay short-term and long-term obligations</t>
  </si>
  <si>
    <t>Amount by which revenue from sales exceeds costs in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</si>
</sst>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0"/>
    <numFmt numFmtId="165" formatCode="0.00000000"/>
    <numFmt numFmtId="166" formatCode="0.000000000"/>
    <numFmt numFmtId="167" formatCode="0.0%"/>
    <numFmt numFmtId="168" formatCode="0.000%"/>
    <numFmt numFmtId="169" formatCode="0.00000000000"/>
    <numFmt numFmtId="170" formatCode="0_);[Red]\(0\)"/>
    <numFmt numFmtId="171" formatCode="0.0000%"/>
    <numFmt numFmtId="172" formatCode="&quot;$&quot;#,##0.0000_);[Red]\(&quot;$&quot;#,##0.0000\)"/>
    <numFmt numFmtId="173" formatCode="&quot;$&quot;#,##0.00000_);[Red]\(&quot;$&quot;#,##0.000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"/>
      <color rgb="FF000000"/>
      <name val="Times New Roman"/>
      <family val="1"/>
    </font>
    <font>
      <sz val="8"/>
      <name val="Arial"/>
      <family val="2"/>
    </font>
    <font>
      <u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 applyNumberForma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center" wrapText="1"/>
    </xf>
    <xf numFmtId="0" fontId="6" fillId="0" borderId="0" xfId="4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4" fillId="0" borderId="8" xfId="2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3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1" fontId="4" fillId="0" borderId="26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0" fontId="4" fillId="0" borderId="24" xfId="2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3" fontId="4" fillId="0" borderId="24" xfId="0" applyNumberFormat="1" applyFont="1" applyBorder="1" applyAlignment="1">
      <alignment horizontal="center"/>
    </xf>
    <xf numFmtId="3" fontId="4" fillId="0" borderId="25" xfId="0" applyNumberFormat="1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10" fontId="0" fillId="0" borderId="19" xfId="2" applyNumberFormat="1" applyFont="1" applyBorder="1" applyAlignment="1">
      <alignment horizontal="center"/>
    </xf>
    <xf numFmtId="10" fontId="1" fillId="0" borderId="24" xfId="2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" fontId="4" fillId="0" borderId="31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0" fontId="4" fillId="0" borderId="15" xfId="2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center"/>
    </xf>
    <xf numFmtId="0" fontId="0" fillId="0" borderId="4" xfId="0" applyBorder="1"/>
    <xf numFmtId="0" fontId="8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/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/>
    <xf numFmtId="44" fontId="0" fillId="0" borderId="4" xfId="1" applyFont="1" applyBorder="1" applyAlignment="1">
      <alignment horizontal="center"/>
    </xf>
    <xf numFmtId="168" fontId="0" fillId="0" borderId="0" xfId="2" applyNumberFormat="1" applyFont="1"/>
    <xf numFmtId="168" fontId="0" fillId="0" borderId="4" xfId="2" applyNumberFormat="1" applyFont="1" applyBorder="1" applyAlignment="1">
      <alignment horizontal="center"/>
    </xf>
    <xf numFmtId="0" fontId="4" fillId="6" borderId="4" xfId="0" applyFont="1" applyFill="1" applyBorder="1"/>
    <xf numFmtId="168" fontId="4" fillId="6" borderId="4" xfId="2" applyNumberFormat="1" applyFont="1" applyFill="1" applyBorder="1"/>
    <xf numFmtId="168" fontId="0" fillId="0" borderId="0" xfId="2" applyNumberFormat="1" applyFont="1" applyFill="1" applyBorder="1"/>
    <xf numFmtId="0" fontId="5" fillId="0" borderId="4" xfId="0" applyFont="1" applyBorder="1"/>
    <xf numFmtId="0" fontId="4" fillId="7" borderId="4" xfId="0" applyFont="1" applyFill="1" applyBorder="1"/>
    <xf numFmtId="44" fontId="0" fillId="7" borderId="4" xfId="1" applyFont="1" applyFill="1" applyBorder="1" applyAlignment="1">
      <alignment horizontal="center"/>
    </xf>
    <xf numFmtId="9" fontId="0" fillId="7" borderId="0" xfId="2" applyFont="1" applyFill="1" applyBorder="1" applyAlignment="1">
      <alignment horizontal="center"/>
    </xf>
    <xf numFmtId="44" fontId="0" fillId="0" borderId="4" xfId="0" applyNumberFormat="1" applyBorder="1"/>
    <xf numFmtId="44" fontId="0" fillId="0" borderId="4" xfId="1" applyFont="1" applyBorder="1"/>
    <xf numFmtId="0" fontId="4" fillId="8" borderId="4" xfId="0" applyFont="1" applyFill="1" applyBorder="1"/>
    <xf numFmtId="168" fontId="4" fillId="8" borderId="4" xfId="2" applyNumberFormat="1" applyFont="1" applyFill="1" applyBorder="1"/>
    <xf numFmtId="0" fontId="4" fillId="9" borderId="4" xfId="0" applyFont="1" applyFill="1" applyBorder="1"/>
    <xf numFmtId="44" fontId="4" fillId="9" borderId="4" xfId="1" applyFont="1" applyFill="1" applyBorder="1"/>
    <xf numFmtId="168" fontId="4" fillId="9" borderId="4" xfId="2" applyNumberFormat="1" applyFont="1" applyFill="1" applyBorder="1"/>
    <xf numFmtId="168" fontId="0" fillId="7" borderId="4" xfId="2" applyNumberFormat="1" applyFont="1" applyFill="1" applyBorder="1" applyAlignment="1">
      <alignment horizontal="center"/>
    </xf>
    <xf numFmtId="44" fontId="0" fillId="0" borderId="0" xfId="0" applyNumberFormat="1"/>
    <xf numFmtId="0" fontId="4" fillId="4" borderId="0" xfId="0" applyFon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11" borderId="4" xfId="0" applyFont="1" applyFill="1" applyBorder="1" applyAlignment="1">
      <alignment horizontal="left" vertical="center" wrapText="1" indent="1"/>
    </xf>
    <xf numFmtId="44" fontId="5" fillId="11" borderId="4" xfId="1" applyFont="1" applyFill="1" applyBorder="1" applyAlignment="1">
      <alignment horizontal="right" wrapText="1"/>
    </xf>
    <xf numFmtId="168" fontId="5" fillId="11" borderId="4" xfId="2" applyNumberFormat="1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left" vertical="center" wrapText="1" indent="1"/>
    </xf>
    <xf numFmtId="44" fontId="5" fillId="7" borderId="4" xfId="1" applyFont="1" applyFill="1" applyBorder="1" applyAlignment="1">
      <alignment horizontal="right" wrapText="1"/>
    </xf>
    <xf numFmtId="168" fontId="5" fillId="7" borderId="4" xfId="2" applyNumberFormat="1" applyFont="1" applyFill="1" applyBorder="1" applyAlignment="1">
      <alignment horizontal="right" wrapText="1"/>
    </xf>
    <xf numFmtId="168" fontId="5" fillId="11" borderId="4" xfId="2" applyNumberFormat="1" applyFont="1" applyFill="1" applyBorder="1" applyAlignment="1">
      <alignment wrapText="1"/>
    </xf>
    <xf numFmtId="0" fontId="5" fillId="12" borderId="4" xfId="0" applyFont="1" applyFill="1" applyBorder="1" applyAlignment="1">
      <alignment horizontal="left" vertical="center" wrapText="1" indent="1"/>
    </xf>
    <xf numFmtId="44" fontId="5" fillId="12" borderId="4" xfId="1" applyFont="1" applyFill="1" applyBorder="1" applyAlignment="1">
      <alignment horizontal="right" wrapText="1"/>
    </xf>
    <xf numFmtId="168" fontId="5" fillId="12" borderId="4" xfId="2" applyNumberFormat="1" applyFont="1" applyFill="1" applyBorder="1" applyAlignment="1">
      <alignment horizontal="right" wrapText="1"/>
    </xf>
    <xf numFmtId="168" fontId="0" fillId="0" borderId="4" xfId="2" applyNumberFormat="1" applyFont="1" applyBorder="1"/>
    <xf numFmtId="44" fontId="5" fillId="11" borderId="4" xfId="1" applyFont="1" applyFill="1" applyBorder="1" applyAlignment="1">
      <alignment horizontal="right"/>
    </xf>
    <xf numFmtId="168" fontId="5" fillId="11" borderId="4" xfId="2" applyNumberFormat="1" applyFont="1" applyFill="1" applyBorder="1" applyAlignment="1">
      <alignment horizontal="right"/>
    </xf>
    <xf numFmtId="0" fontId="13" fillId="11" borderId="4" xfId="0" applyFont="1" applyFill="1" applyBorder="1" applyAlignment="1">
      <alignment wrapText="1"/>
    </xf>
    <xf numFmtId="44" fontId="13" fillId="11" borderId="4" xfId="1" applyFont="1" applyFill="1" applyBorder="1" applyAlignment="1">
      <alignment vertical="center" wrapText="1"/>
    </xf>
    <xf numFmtId="44" fontId="13" fillId="11" borderId="4" xfId="1" applyFont="1" applyFill="1" applyBorder="1" applyAlignment="1">
      <alignment wrapText="1"/>
    </xf>
    <xf numFmtId="168" fontId="5" fillId="13" borderId="4" xfId="2" applyNumberFormat="1" applyFont="1" applyFill="1" applyBorder="1" applyAlignment="1">
      <alignment wrapText="1"/>
    </xf>
    <xf numFmtId="168" fontId="0" fillId="13" borderId="4" xfId="2" applyNumberFormat="1" applyFont="1" applyFill="1" applyBorder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vertical="center" wrapText="1"/>
    </xf>
    <xf numFmtId="0" fontId="0" fillId="0" borderId="0" xfId="0" applyBorder="1"/>
    <xf numFmtId="10" fontId="5" fillId="11" borderId="4" xfId="0" applyNumberFormat="1" applyFont="1" applyFill="1" applyBorder="1" applyAlignment="1">
      <alignment horizontal="right" wrapText="1"/>
    </xf>
    <xf numFmtId="0" fontId="5" fillId="11" borderId="4" xfId="0" applyFont="1" applyFill="1" applyBorder="1" applyAlignment="1">
      <alignment wrapText="1"/>
    </xf>
    <xf numFmtId="9" fontId="5" fillId="11" borderId="4" xfId="0" applyNumberFormat="1" applyFont="1" applyFill="1" applyBorder="1" applyAlignment="1">
      <alignment horizontal="right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0" fontId="0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171" fontId="0" fillId="0" borderId="0" xfId="2" applyNumberFormat="1" applyFont="1"/>
    <xf numFmtId="170" fontId="4" fillId="0" borderId="0" xfId="0" applyNumberFormat="1" applyFont="1" applyAlignment="1">
      <alignment vertical="center"/>
    </xf>
    <xf numFmtId="10" fontId="0" fillId="0" borderId="0" xfId="2" applyNumberFormat="1" applyFont="1"/>
    <xf numFmtId="3" fontId="14" fillId="11" borderId="4" xfId="0" applyNumberFormat="1" applyFont="1" applyFill="1" applyBorder="1" applyAlignment="1">
      <alignment horizontal="right" vertical="center" indent="2"/>
    </xf>
    <xf numFmtId="0" fontId="15" fillId="11" borderId="4" xfId="4" applyFont="1" applyFill="1" applyBorder="1" applyAlignment="1">
      <alignment horizontal="left" vertical="top" wrapText="1"/>
    </xf>
    <xf numFmtId="8" fontId="14" fillId="11" borderId="4" xfId="0" applyNumberFormat="1" applyFont="1" applyFill="1" applyBorder="1" applyAlignment="1">
      <alignment horizontal="right" vertical="center" indent="2"/>
    </xf>
    <xf numFmtId="6" fontId="14" fillId="11" borderId="4" xfId="0" applyNumberFormat="1" applyFont="1" applyFill="1" applyBorder="1" applyAlignment="1">
      <alignment horizontal="right" vertical="center" indent="2"/>
    </xf>
    <xf numFmtId="0" fontId="14" fillId="11" borderId="4" xfId="0" applyFont="1" applyFill="1" applyBorder="1" applyAlignment="1">
      <alignment horizontal="right" vertical="center" indent="2"/>
    </xf>
    <xf numFmtId="0" fontId="14" fillId="11" borderId="4" xfId="0" applyFont="1" applyFill="1" applyBorder="1" applyAlignment="1">
      <alignment horizontal="right" vertical="center"/>
    </xf>
    <xf numFmtId="3" fontId="14" fillId="11" borderId="4" xfId="0" applyNumberFormat="1" applyFont="1" applyFill="1" applyBorder="1" applyAlignment="1">
      <alignment horizontal="right" vertical="center"/>
    </xf>
    <xf numFmtId="0" fontId="14" fillId="11" borderId="4" xfId="0" applyFont="1" applyFill="1" applyBorder="1" applyAlignment="1">
      <alignment horizontal="left" vertical="center" wrapText="1"/>
    </xf>
    <xf numFmtId="0" fontId="16" fillId="11" borderId="4" xfId="0" applyFont="1" applyFill="1" applyBorder="1" applyAlignment="1">
      <alignment horizontal="center" vertical="center" wrapText="1"/>
    </xf>
    <xf numFmtId="170" fontId="0" fillId="0" borderId="4" xfId="0" applyNumberFormat="1" applyFont="1" applyBorder="1" applyAlignment="1">
      <alignment vertical="center"/>
    </xf>
    <xf numFmtId="8" fontId="0" fillId="0" borderId="4" xfId="0" applyNumberFormat="1" applyFont="1" applyBorder="1"/>
    <xf numFmtId="0" fontId="0" fillId="0" borderId="4" xfId="0" applyFont="1" applyBorder="1"/>
    <xf numFmtId="170" fontId="4" fillId="0" borderId="4" xfId="0" applyNumberFormat="1" applyFont="1" applyBorder="1" applyAlignment="1">
      <alignment vertical="center"/>
    </xf>
    <xf numFmtId="170" fontId="17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9" fontId="0" fillId="0" borderId="0" xfId="2" applyFont="1"/>
    <xf numFmtId="9" fontId="0" fillId="0" borderId="4" xfId="2" applyFont="1" applyBorder="1"/>
    <xf numFmtId="9" fontId="4" fillId="0" borderId="4" xfId="2" applyFont="1" applyBorder="1"/>
    <xf numFmtId="3" fontId="16" fillId="11" borderId="4" xfId="0" applyNumberFormat="1" applyFont="1" applyFill="1" applyBorder="1" applyAlignment="1">
      <alignment horizontal="right" vertical="center" indent="2"/>
    </xf>
    <xf numFmtId="0" fontId="18" fillId="11" borderId="4" xfId="4" applyFont="1" applyFill="1" applyBorder="1" applyAlignment="1">
      <alignment horizontal="left" vertical="top" wrapText="1"/>
    </xf>
    <xf numFmtId="9" fontId="16" fillId="11" borderId="0" xfId="2" applyFont="1" applyFill="1" applyBorder="1" applyAlignment="1">
      <alignment horizontal="right" vertical="center" indent="2"/>
    </xf>
    <xf numFmtId="6" fontId="16" fillId="11" borderId="0" xfId="0" applyNumberFormat="1" applyFont="1" applyFill="1" applyBorder="1" applyAlignment="1">
      <alignment horizontal="right" vertical="center" indent="2"/>
    </xf>
    <xf numFmtId="6" fontId="16" fillId="11" borderId="4" xfId="0" applyNumberFormat="1" applyFont="1" applyFill="1" applyBorder="1" applyAlignment="1">
      <alignment horizontal="right" vertical="center" indent="2"/>
    </xf>
    <xf numFmtId="10" fontId="4" fillId="0" borderId="4" xfId="2" applyNumberFormat="1" applyFont="1" applyBorder="1"/>
    <xf numFmtId="10" fontId="0" fillId="0" borderId="4" xfId="2" applyNumberFormat="1" applyFont="1" applyBorder="1"/>
    <xf numFmtId="0" fontId="14" fillId="11" borderId="14" xfId="0" applyFont="1" applyFill="1" applyBorder="1" applyAlignment="1">
      <alignment horizontal="right" vertical="center" indent="2"/>
    </xf>
    <xf numFmtId="3" fontId="16" fillId="11" borderId="14" xfId="0" applyNumberFormat="1" applyFont="1" applyFill="1" applyBorder="1" applyAlignment="1">
      <alignment horizontal="right" vertical="center" indent="2"/>
    </xf>
    <xf numFmtId="0" fontId="14" fillId="11" borderId="14" xfId="0" applyFont="1" applyFill="1" applyBorder="1" applyAlignment="1">
      <alignment horizontal="right" vertical="center"/>
    </xf>
    <xf numFmtId="3" fontId="14" fillId="11" borderId="14" xfId="0" applyNumberFormat="1" applyFont="1" applyFill="1" applyBorder="1" applyAlignment="1">
      <alignment horizontal="right" vertical="center" indent="2"/>
    </xf>
    <xf numFmtId="0" fontId="14" fillId="11" borderId="14" xfId="0" applyFont="1" applyFill="1" applyBorder="1" applyAlignment="1">
      <alignment horizontal="left" vertical="center" wrapText="1"/>
    </xf>
    <xf numFmtId="6" fontId="14" fillId="11" borderId="4" xfId="0" applyNumberFormat="1" applyFont="1" applyFill="1" applyBorder="1" applyAlignment="1">
      <alignment horizontal="left" vertical="center" wrapText="1"/>
    </xf>
    <xf numFmtId="9" fontId="16" fillId="11" borderId="4" xfId="2" applyFont="1" applyFill="1" applyBorder="1" applyAlignment="1">
      <alignment horizontal="right" vertical="center" indent="2"/>
    </xf>
    <xf numFmtId="6" fontId="14" fillId="11" borderId="14" xfId="0" applyNumberFormat="1" applyFont="1" applyFill="1" applyBorder="1" applyAlignment="1">
      <alignment horizontal="right" vertical="center" indent="2"/>
    </xf>
    <xf numFmtId="0" fontId="2" fillId="2" borderId="1" xfId="3" applyAlignment="1">
      <alignment horizontal="center"/>
    </xf>
    <xf numFmtId="167" fontId="0" fillId="0" borderId="0" xfId="2" applyNumberFormat="1" applyFont="1"/>
    <xf numFmtId="0" fontId="0" fillId="0" borderId="0" xfId="0" applyAlignment="1">
      <alignment horizontal="center" vertical="top" wrapText="1"/>
    </xf>
    <xf numFmtId="0" fontId="2" fillId="2" borderId="1" xfId="3"/>
    <xf numFmtId="172" fontId="0" fillId="0" borderId="4" xfId="0" applyNumberFormat="1" applyFont="1" applyBorder="1"/>
    <xf numFmtId="173" fontId="0" fillId="0" borderId="4" xfId="0" applyNumberFormat="1" applyFont="1" applyBorder="1"/>
    <xf numFmtId="0" fontId="0" fillId="0" borderId="0" xfId="0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1" fillId="0" borderId="0" xfId="0" applyFont="1" applyAlignment="1">
      <alignment wrapText="1"/>
    </xf>
    <xf numFmtId="0" fontId="4" fillId="3" borderId="4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6" fillId="11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6" fillId="11" borderId="35" xfId="0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2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9" fontId="0" fillId="0" borderId="0" xfId="2" applyFont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'Profit Margin'!$B$2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'Profit Margin'!$A$3:$A$6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'Profit Margin'!$B$3:$B$6</c:f>
              <c:numCache>
                <c:formatCode>0.000%</c:formatCode>
                <c:ptCount val="4"/>
                <c:pt idx="0">
                  <c:v>9.0329082591990517E-2</c:v>
                </c:pt>
                <c:pt idx="1">
                  <c:v>4.7687403770800482E-2</c:v>
                </c:pt>
                <c:pt idx="2">
                  <c:v>0.30640732265446224</c:v>
                </c:pt>
                <c:pt idx="3">
                  <c:v>1.3574373324746359E-2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0-4DD6-995C-BE743066D256}"/>
            </c:ext>
          </c:extLst>
        </c:ser>
        <c:ser>
          <c:idx val="1"/>
          <c:order val="1"/>
          <c:tx>
            <c:strRef>
              <c:f>'Profit Margin'!$C$2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'Profit Margin'!$A$3:$A$6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'Profit Margin'!$C$3:$C$6</c:f>
              <c:numCache>
                <c:formatCode>0.000%</c:formatCode>
                <c:ptCount val="4"/>
                <c:pt idx="0">
                  <c:v>6.8766133552945738E-2</c:v>
                </c:pt>
                <c:pt idx="1">
                  <c:v>5.244543840699236E-2</c:v>
                </c:pt>
                <c:pt idx="2">
                  <c:v>0.27469781602712229</c:v>
                </c:pt>
                <c:pt idx="3">
                  <c:v>2.606208235338037E-2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0-4DD6-995C-BE743066D256}"/>
            </c:ext>
          </c:extLst>
        </c:ser>
        <c:ser>
          <c:idx val="2"/>
          <c:order val="2"/>
          <c:tx>
            <c:strRef>
              <c:f>'Profit Margin'!$D$2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'Profit Margin'!$A$3:$A$6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'Profit Margin'!$D$3:$D$6</c:f>
              <c:numCache>
                <c:formatCode>0.000%</c:formatCode>
                <c:ptCount val="4"/>
                <c:pt idx="0">
                  <c:v>1.0225630765810826E-2</c:v>
                </c:pt>
                <c:pt idx="1">
                  <c:v>6.2058153714855929E-2</c:v>
                </c:pt>
                <c:pt idx="2">
                  <c:v>0.26185929012124848</c:v>
                </c:pt>
                <c:pt idx="3">
                  <c:v>1.1901462741165859E-2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0-4DD6-995C-BE743066D256}"/>
            </c:ext>
          </c:extLst>
        </c:ser>
        <c:ser>
          <c:idx val="3"/>
          <c:order val="3"/>
          <c:tx>
            <c:strRef>
              <c:f>'Profit Margin'!$E$2</c:f>
              <c:strCache>
                <c:ptCount val="1"/>
                <c:pt idx="0">
                  <c:v>Year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'Profit Margin'!$A$3:$A$6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'Profit Margin'!$E$3:$E$6</c:f>
              <c:numCache>
                <c:formatCode>0.000%</c:formatCode>
                <c:ptCount val="4"/>
                <c:pt idx="0">
                  <c:v>3.4126363520506501E-3</c:v>
                </c:pt>
                <c:pt idx="1">
                  <c:v>5.6487666167476767E-2</c:v>
                </c:pt>
                <c:pt idx="2">
                  <c:v>0.29595269758348652</c:v>
                </c:pt>
                <c:pt idx="3">
                  <c:v>2.7465750940111E-2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0-4DD6-995C-BE743066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897024"/>
        <c:axId val="262892432"/>
        <c:axId val="0"/>
      </c:bar3DChart>
      <c:catAx>
        <c:axId val="262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2432"/>
        <c:crosses val="autoZero"/>
        <c:auto val="1"/>
        <c:lblAlgn val="ctr"/>
        <c:lblOffset val="100"/>
        <c:noMultiLvlLbl val="0"/>
      </c:catAx>
      <c:valAx>
        <c:axId val="262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Ratio'!$B$2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'Current Ratio'!$A$3:$A$6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'Current Ratio'!$B$3:$B$6</c:f>
              <c:numCache>
                <c:formatCode>0%</c:formatCode>
                <c:ptCount val="4"/>
                <c:pt idx="0">
                  <c:v>0.42522652238226744</c:v>
                </c:pt>
                <c:pt idx="1">
                  <c:v>0.72979183283809079</c:v>
                </c:pt>
                <c:pt idx="2">
                  <c:v>1.3979356475608351</c:v>
                </c:pt>
                <c:pt idx="3">
                  <c:v>0.69633912471019266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72F-B794-5EB29137ED14}"/>
            </c:ext>
          </c:extLst>
        </c:ser>
        <c:ser>
          <c:idx val="1"/>
          <c:order val="1"/>
          <c:tx>
            <c:strRef>
              <c:f>'Current Ratio'!$C$2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'Current Ratio'!$A$3:$A$6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'Current Ratio'!$C$3:$C$6</c:f>
              <c:numCache>
                <c:formatCode>0%</c:formatCode>
                <c:ptCount val="4"/>
                <c:pt idx="0">
                  <c:v>0.70272651247709816</c:v>
                </c:pt>
                <c:pt idx="1">
                  <c:v>0.75012802373085807</c:v>
                </c:pt>
                <c:pt idx="2">
                  <c:v>3.2683703904555315</c:v>
                </c:pt>
                <c:pt idx="3">
                  <c:v>0.65527839325280535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3-472F-B794-5EB29137ED14}"/>
            </c:ext>
          </c:extLst>
        </c:ser>
        <c:ser>
          <c:idx val="2"/>
          <c:order val="2"/>
          <c:tx>
            <c:strRef>
              <c:f>'Current Ratio'!$D$2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'Current Ratio'!$A$3:$A$6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'Current Ratio'!$D$3:$D$6</c:f>
              <c:numCache>
                <c:formatCode>0%</c:formatCode>
                <c:ptCount val="4"/>
                <c:pt idx="0">
                  <c:v>1.1362815956237229</c:v>
                </c:pt>
                <c:pt idx="1">
                  <c:v>1.3501240504386527</c:v>
                </c:pt>
                <c:pt idx="2">
                  <c:v>1.5231631427635648</c:v>
                </c:pt>
                <c:pt idx="3">
                  <c:v>0.3299221831361262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3-472F-B794-5EB29137ED14}"/>
            </c:ext>
          </c:extLst>
        </c:ser>
        <c:ser>
          <c:idx val="3"/>
          <c:order val="3"/>
          <c:tx>
            <c:strRef>
              <c:f>'Current Ratio'!$E$2</c:f>
              <c:strCache>
                <c:ptCount val="1"/>
                <c:pt idx="0">
                  <c:v>Year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'Current Ratio'!$A$3:$A$6</c:f>
              <c:strCache>
                <c:ptCount val="4"/>
                <c:pt idx="0">
                  <c:v>Dave and Busters</c:v>
                </c:pt>
                <c:pt idx="1">
                  <c:v>Buffalo Wild Wings</c:v>
                </c:pt>
                <c:pt idx="2">
                  <c:v>McDonalds</c:v>
                </c:pt>
                <c:pt idx="3">
                  <c:v>Garden Fresh Restaurants</c:v>
                </c:pt>
              </c:strCache>
            </c:strRef>
          </c:cat>
          <c:val>
            <c:numRef>
              <c:f>'Current Ratio'!$E$3:$E$6</c:f>
              <c:numCache>
                <c:formatCode>0%</c:formatCode>
                <c:ptCount val="4"/>
                <c:pt idx="0">
                  <c:v>0.87880825165422316</c:v>
                </c:pt>
                <c:pt idx="1">
                  <c:v>1.0978050626524263</c:v>
                </c:pt>
                <c:pt idx="2">
                  <c:v>1.5930914826498423</c:v>
                </c:pt>
                <c:pt idx="3">
                  <c:v>0.25043182345510323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3-472F-B794-5EB29137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39520"/>
        <c:axId val="524638208"/>
      </c:barChart>
      <c:catAx>
        <c:axId val="5246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8208"/>
        <c:crosses val="autoZero"/>
        <c:auto val="1"/>
        <c:lblAlgn val="ctr"/>
        <c:lblOffset val="100"/>
        <c:noMultiLvlLbl val="0"/>
      </c:catAx>
      <c:valAx>
        <c:axId val="524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Ratio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'Quick Ratio'!$A$3</c:f>
              <c:strCache>
                <c:ptCount val="1"/>
                <c:pt idx="0">
                  <c:v>Dave and Busters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'Quick Ratio'!$B$2:$E$2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'Quick Ratio'!$B$3:$E$3</c:f>
              <c:numCache>
                <c:formatCode>0%</c:formatCode>
                <c:ptCount val="4"/>
                <c:pt idx="0">
                  <c:v>0.11295466177719535</c:v>
                </c:pt>
                <c:pt idx="1">
                  <c:v>0.16275447343389915</c:v>
                </c:pt>
                <c:pt idx="2">
                  <c:v>0.56354109518243767</c:v>
                </c:pt>
                <c:pt idx="3">
                  <c:v>0.33685998372315207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2-47B0-9A44-01894DA34239}"/>
            </c:ext>
          </c:extLst>
        </c:ser>
        <c:ser>
          <c:idx val="1"/>
          <c:order val="1"/>
          <c:tx>
            <c:strRef>
              <c:f>'Quick Ratio'!$A$4</c:f>
              <c:strCache>
                <c:ptCount val="1"/>
                <c:pt idx="0">
                  <c:v>Buffalo Wild Wings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'Quick Ratio'!$B$2:$E$2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'Quick Ratio'!$B$4:$E$4</c:f>
              <c:numCache>
                <c:formatCode>0%</c:formatCode>
                <c:ptCount val="4"/>
                <c:pt idx="0">
                  <c:v>0.34504833263765194</c:v>
                </c:pt>
                <c:pt idx="1">
                  <c:v>0.2061656228781252</c:v>
                </c:pt>
                <c:pt idx="2">
                  <c:v>0.72229582832442385</c:v>
                </c:pt>
                <c:pt idx="3">
                  <c:v>0.52218965123682981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2-47B0-9A44-01894DA34239}"/>
            </c:ext>
          </c:extLst>
        </c:ser>
        <c:ser>
          <c:idx val="2"/>
          <c:order val="2"/>
          <c:tx>
            <c:strRef>
              <c:f>'Quick Ratio'!$A$5</c:f>
              <c:strCache>
                <c:ptCount val="1"/>
                <c:pt idx="0">
                  <c:v>McDonalds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'Quick Ratio'!$B$2:$E$2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'Quick Ratio'!$B$5:$E$5</c:f>
              <c:numCache>
                <c:formatCode>0%</c:formatCode>
                <c:ptCount val="4"/>
                <c:pt idx="0">
                  <c:v>0.77773613193403301</c:v>
                </c:pt>
                <c:pt idx="1">
                  <c:v>3.0450786334056401</c:v>
                </c:pt>
                <c:pt idx="2">
                  <c:v>1.1979693584191564</c:v>
                </c:pt>
                <c:pt idx="3">
                  <c:v>1.299211356466877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2-47B0-9A44-01894DA34239}"/>
            </c:ext>
          </c:extLst>
        </c:ser>
        <c:ser>
          <c:idx val="3"/>
          <c:order val="3"/>
          <c:tx>
            <c:strRef>
              <c:f>'Quick Ratio'!$A$6</c:f>
              <c:strCache>
                <c:ptCount val="1"/>
                <c:pt idx="0">
                  <c:v>Garden Fresh Restaurants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'Quick Ratio'!$B$2:$E$2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'Quick Ratio'!$B$6:$E$6</c:f>
              <c:numCache>
                <c:formatCode>0%</c:formatCode>
                <c:ptCount val="4"/>
                <c:pt idx="0">
                  <c:v>0.41955519935884594</c:v>
                </c:pt>
                <c:pt idx="1">
                  <c:v>0.32924737331141446</c:v>
                </c:pt>
                <c:pt idx="2">
                  <c:v>0.11179511779128025</c:v>
                </c:pt>
                <c:pt idx="3">
                  <c:v>8.5874861429699995E-2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2-47B0-9A44-01894DA3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4247968"/>
        <c:axId val="404246984"/>
        <c:axId val="525119200"/>
      </c:bar3DChart>
      <c:catAx>
        <c:axId val="4042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46984"/>
        <c:crosses val="autoZero"/>
        <c:auto val="1"/>
        <c:lblAlgn val="ctr"/>
        <c:lblOffset val="100"/>
        <c:noMultiLvlLbl val="0"/>
      </c:catAx>
      <c:valAx>
        <c:axId val="4042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47968"/>
        <c:crosses val="autoZero"/>
        <c:crossBetween val="between"/>
      </c:valAx>
      <c:serAx>
        <c:axId val="5251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469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 Analysis</a:t>
            </a:r>
          </a:p>
        </c:rich>
      </c:tx>
      <c:layout>
        <c:manualLayout>
          <c:xMode val="edge"/>
          <c:yMode val="edge"/>
          <c:x val="0.38133858267716542"/>
          <c:y val="4.8840048840048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Margin'!$A$3</c:f>
              <c:strCache>
                <c:ptCount val="1"/>
                <c:pt idx="0">
                  <c:v>Dave and Busters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'Gross Margin'!$B$2:$E$2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'Gross Margin'!$B$3:$E$3</c:f>
              <c:numCache>
                <c:formatCode>0.000%</c:formatCode>
                <c:ptCount val="4"/>
                <c:pt idx="0">
                  <c:v>0.82062521514030629</c:v>
                </c:pt>
                <c:pt idx="1">
                  <c:v>0.8122106341308124</c:v>
                </c:pt>
                <c:pt idx="2">
                  <c:v>0.80385027941040588</c:v>
                </c:pt>
                <c:pt idx="3">
                  <c:v>0.80330690598650989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657-9614-D297A4B26109}"/>
            </c:ext>
          </c:extLst>
        </c:ser>
        <c:ser>
          <c:idx val="1"/>
          <c:order val="1"/>
          <c:tx>
            <c:strRef>
              <c:f>'Gross Margin'!$A$4</c:f>
              <c:strCache>
                <c:ptCount val="1"/>
                <c:pt idx="0">
                  <c:v>Buffalo Wild Wings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'Gross Margin'!$B$2:$E$2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'Gross Margin'!$B$4:$E$4</c:f>
              <c:numCache>
                <c:formatCode>0.000%</c:formatCode>
                <c:ptCount val="4"/>
                <c:pt idx="0">
                  <c:v>0.71577965092488249</c:v>
                </c:pt>
                <c:pt idx="1">
                  <c:v>0.71986217412267295</c:v>
                </c:pt>
                <c:pt idx="2">
                  <c:v>0.72702564200648589</c:v>
                </c:pt>
                <c:pt idx="3">
                  <c:v>0.71283686437165628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657-9614-D297A4B2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4230912"/>
        <c:axId val="404230256"/>
      </c:barChart>
      <c:lineChart>
        <c:grouping val="standard"/>
        <c:varyColors val="0"/>
        <c:ser>
          <c:idx val="2"/>
          <c:order val="2"/>
          <c:tx>
            <c:strRef>
              <c:f>'Gross Margin'!$A$5</c:f>
              <c:strCache>
                <c:ptCount val="1"/>
                <c:pt idx="0">
                  <c:v>McDonalds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'Gross Margin'!$B$2:$E$2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'Gross Margin'!$B$5:$E$5</c:f>
              <c:numCache>
                <c:formatCode>0.000%</c:formatCode>
                <c:ptCount val="4"/>
                <c:pt idx="0">
                  <c:v>0.85103911558409384</c:v>
                </c:pt>
                <c:pt idx="1">
                  <c:v>0.84162830047613424</c:v>
                </c:pt>
                <c:pt idx="2">
                  <c:v>0.83956299446454785</c:v>
                </c:pt>
                <c:pt idx="3">
                  <c:v>0.94220389458366094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657-9614-D297A4B2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30912"/>
        <c:axId val="404230256"/>
      </c:lineChart>
      <c:lineChart>
        <c:grouping val="standard"/>
        <c:varyColors val="0"/>
        <c:ser>
          <c:idx val="3"/>
          <c:order val="3"/>
          <c:tx>
            <c:strRef>
              <c:f>'Gross Margin'!$A$6</c:f>
              <c:strCache>
                <c:ptCount val="1"/>
                <c:pt idx="0">
                  <c:v>Garden Fresh Restaurants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'Gross Margin'!$B$2:$E$2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'Gross Margin'!$B$6:$E$6</c:f>
              <c:numCache>
                <c:formatCode>0.000%</c:formatCode>
                <c:ptCount val="4"/>
                <c:pt idx="0">
                  <c:v>0.75548893595598876</c:v>
                </c:pt>
                <c:pt idx="1">
                  <c:v>0.75579105536267588</c:v>
                </c:pt>
                <c:pt idx="2">
                  <c:v>0.75085028443588986</c:v>
                </c:pt>
                <c:pt idx="3">
                  <c:v>0.74830417276277761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8-4657-9614-D297A4B2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31568"/>
        <c:axId val="404235832"/>
      </c:lineChart>
      <c:catAx>
        <c:axId val="4042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0256"/>
        <c:crosses val="autoZero"/>
        <c:auto val="1"/>
        <c:lblAlgn val="ctr"/>
        <c:lblOffset val="100"/>
        <c:noMultiLvlLbl val="0"/>
      </c:catAx>
      <c:valAx>
        <c:axId val="404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0912"/>
        <c:crosses val="autoZero"/>
        <c:crossBetween val="between"/>
      </c:valAx>
      <c:valAx>
        <c:axId val="404235832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1568"/>
        <c:crosses val="max"/>
        <c:crossBetween val="between"/>
      </c:valAx>
      <c:catAx>
        <c:axId val="40423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23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642719</xdr:colOff>
      <xdr:row>6</xdr:row>
      <xdr:rowOff>14502</xdr:rowOff>
    </xdr:from>
    <xdr:to>
      <xdr:col>29</xdr:col>
      <xdr:colOff>17317</xdr:colOff>
      <xdr:row>47</xdr:row>
      <xdr:rowOff>17317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990E0-5A50-40D8-9C06-C3C202BB9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636813</xdr:colOff>
      <xdr:row>6</xdr:row>
      <xdr:rowOff>6802</xdr:rowOff>
    </xdr:from>
    <xdr:to>
      <xdr:col>22</xdr:col>
      <xdr:colOff>13606</xdr:colOff>
      <xdr:row>37</xdr:row>
      <xdr:rowOff>40819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6B88D-0730-4A7A-9FC6-10E55519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11040</xdr:colOff>
      <xdr:row>6</xdr:row>
      <xdr:rowOff>13852</xdr:rowOff>
    </xdr:from>
    <xdr:to>
      <xdr:col>26</xdr:col>
      <xdr:colOff>173181</xdr:colOff>
      <xdr:row>44</xdr:row>
      <xdr:rowOff>164522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1B76E-6D5B-4025-9378-DCE710A9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625929</xdr:colOff>
      <xdr:row>6</xdr:row>
      <xdr:rowOff>31976</xdr:rowOff>
    </xdr:from>
    <xdr:to>
      <xdr:col>21</xdr:col>
      <xdr:colOff>394607</xdr:colOff>
      <xdr:row>34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890A2-4B4B-4407-A041-90F571B71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E5" sqref="E5"/>
    </sheetView>
  </sheetViews>
  <sheetFormatPr defaultRowHeight="25.5" x14ac:dyDescent="0.75"/>
  <cols>
    <col min="1" max="1" width="11.265625" style="104" bestFit="1" customWidth="1"/>
    <col min="2" max="2" width="10.59765625" bestFit="1" customWidth="1"/>
    <col min="3" max="3" width="14.73046875" bestFit="1" customWidth="1"/>
    <col min="4" max="4" width="10.59765625" bestFit="1" customWidth="1"/>
    <col min="5" max="5" width="31.86328125" bestFit="1" customWidth="1"/>
  </cols>
  <sheetData>
    <row r="1" spans="1:8" s="104" customFormat="1" ht="25.9" thickBot="1" x14ac:dyDescent="0.8">
      <c r="A1" s="104" t="s">
        <v>85</v>
      </c>
    </row>
    <row r="2" spans="1:8" x14ac:dyDescent="0.75">
      <c r="C2" s="202" t="s">
        <v>84</v>
      </c>
      <c r="D2" s="203"/>
      <c r="E2" s="204"/>
      <c r="F2" s="6"/>
      <c r="G2" s="6"/>
      <c r="H2" s="6"/>
    </row>
    <row r="3" spans="1:8" x14ac:dyDescent="0.75">
      <c r="C3" s="97"/>
      <c r="D3" s="95"/>
      <c r="E3" s="98"/>
    </row>
    <row r="4" spans="1:8" x14ac:dyDescent="0.75">
      <c r="C4" s="99" t="s">
        <v>81</v>
      </c>
      <c r="D4" s="96" t="s">
        <v>82</v>
      </c>
      <c r="E4" s="100" t="s">
        <v>83</v>
      </c>
    </row>
    <row r="5" spans="1:8" x14ac:dyDescent="0.75">
      <c r="C5" s="30" t="s">
        <v>69</v>
      </c>
      <c r="D5" s="23" t="s">
        <v>73</v>
      </c>
      <c r="E5" s="29" t="s">
        <v>77</v>
      </c>
    </row>
    <row r="6" spans="1:8" x14ac:dyDescent="0.75">
      <c r="C6" s="30" t="s">
        <v>70</v>
      </c>
      <c r="D6" s="23" t="s">
        <v>74</v>
      </c>
      <c r="E6" s="29" t="s">
        <v>78</v>
      </c>
    </row>
    <row r="7" spans="1:8" x14ac:dyDescent="0.75">
      <c r="C7" s="30" t="s">
        <v>72</v>
      </c>
      <c r="D7" s="23" t="s">
        <v>76</v>
      </c>
      <c r="E7" s="29" t="s">
        <v>79</v>
      </c>
    </row>
    <row r="8" spans="1:8" ht="25.9" thickBot="1" x14ac:dyDescent="0.8">
      <c r="C8" s="101" t="s">
        <v>71</v>
      </c>
      <c r="D8" s="102" t="s">
        <v>75</v>
      </c>
      <c r="E8" s="103" t="s">
        <v>80</v>
      </c>
    </row>
  </sheetData>
  <sortState ref="C5:D8">
    <sortCondition ref="C5"/>
  </sortState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93AB-ACE8-4A56-A9DA-3CEA4312FCF1}">
  <dimension ref="A1:S46"/>
  <sheetViews>
    <sheetView tabSelected="1" zoomScale="55" zoomScaleNormal="55" workbookViewId="0">
      <selection activeCell="I53" sqref="I53"/>
    </sheetView>
  </sheetViews>
  <sheetFormatPr defaultRowHeight="14.25" x14ac:dyDescent="0.45"/>
  <cols>
    <col min="1" max="1" width="24" style="201" bestFit="1" customWidth="1"/>
    <col min="2" max="16384" width="9.06640625" style="201"/>
  </cols>
  <sheetData>
    <row r="1" spans="1:19" ht="23.25" x14ac:dyDescent="0.7">
      <c r="A1" s="5" t="s">
        <v>229</v>
      </c>
      <c r="B1" s="222" t="s">
        <v>242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  <c r="N1" s="223"/>
      <c r="O1" s="223"/>
      <c r="P1" s="223"/>
      <c r="Q1" s="223"/>
      <c r="R1" s="223"/>
      <c r="S1" s="223"/>
    </row>
    <row r="2" spans="1:19" x14ac:dyDescent="0.45">
      <c r="A2" s="5"/>
      <c r="B2" s="7" t="s">
        <v>235</v>
      </c>
      <c r="C2" s="7" t="s">
        <v>236</v>
      </c>
      <c r="D2" s="7" t="s">
        <v>237</v>
      </c>
      <c r="E2" s="7" t="s">
        <v>238</v>
      </c>
    </row>
    <row r="3" spans="1:19" x14ac:dyDescent="0.45">
      <c r="A3" s="201" t="s">
        <v>77</v>
      </c>
      <c r="B3" s="108">
        <v>9.0329082591990517E-2</v>
      </c>
      <c r="C3" s="108">
        <v>6.8766133552945738E-2</v>
      </c>
      <c r="D3" s="108">
        <v>1.0225630765810826E-2</v>
      </c>
      <c r="E3" s="108">
        <v>3.4126363520506501E-3</v>
      </c>
    </row>
    <row r="4" spans="1:19" x14ac:dyDescent="0.45">
      <c r="A4" s="201" t="s">
        <v>233</v>
      </c>
      <c r="B4" s="108">
        <v>4.7687403770800482E-2</v>
      </c>
      <c r="C4" s="108">
        <v>5.244543840699236E-2</v>
      </c>
      <c r="D4" s="108">
        <v>6.2058153714855929E-2</v>
      </c>
      <c r="E4" s="108">
        <v>5.6487666167476767E-2</v>
      </c>
    </row>
    <row r="5" spans="1:19" x14ac:dyDescent="0.45">
      <c r="A5" s="201" t="s">
        <v>79</v>
      </c>
      <c r="B5" s="108">
        <v>0.30640732265446224</v>
      </c>
      <c r="C5" s="108">
        <v>0.27469781602712229</v>
      </c>
      <c r="D5" s="108">
        <v>0.26185929012124848</v>
      </c>
      <c r="E5" s="108">
        <v>0.29595269758348652</v>
      </c>
    </row>
    <row r="6" spans="1:19" x14ac:dyDescent="0.45">
      <c r="A6" s="201" t="s">
        <v>234</v>
      </c>
      <c r="B6" s="108">
        <v>1.3574373324746359E-2</v>
      </c>
      <c r="C6" s="108">
        <v>2.606208235338037E-2</v>
      </c>
      <c r="D6" s="108">
        <v>1.1901462741165859E-2</v>
      </c>
      <c r="E6" s="108">
        <v>2.7465750940111E-2</v>
      </c>
    </row>
    <row r="20" spans="1:5" x14ac:dyDescent="0.45">
      <c r="A20" s="5"/>
    </row>
    <row r="21" spans="1:5" x14ac:dyDescent="0.45">
      <c r="B21" s="108"/>
      <c r="C21" s="108"/>
      <c r="D21" s="108"/>
      <c r="E21" s="108"/>
    </row>
    <row r="22" spans="1:5" x14ac:dyDescent="0.45">
      <c r="B22" s="108"/>
      <c r="C22" s="108"/>
      <c r="D22" s="108"/>
      <c r="E22" s="108"/>
    </row>
    <row r="23" spans="1:5" x14ac:dyDescent="0.45">
      <c r="B23" s="108"/>
      <c r="C23" s="108"/>
      <c r="D23" s="108"/>
      <c r="E23" s="108"/>
    </row>
    <row r="24" spans="1:5" x14ac:dyDescent="0.45">
      <c r="B24" s="108"/>
      <c r="C24" s="108"/>
      <c r="D24" s="108"/>
      <c r="E24" s="108"/>
    </row>
    <row r="36" spans="1:5" x14ac:dyDescent="0.45">
      <c r="A36" s="5"/>
    </row>
    <row r="37" spans="1:5" x14ac:dyDescent="0.45">
      <c r="B37" s="108"/>
      <c r="C37" s="108"/>
      <c r="D37" s="108"/>
      <c r="E37" s="108"/>
    </row>
    <row r="38" spans="1:5" x14ac:dyDescent="0.45">
      <c r="B38" s="108"/>
      <c r="C38" s="108"/>
      <c r="D38" s="108"/>
      <c r="E38" s="108"/>
    </row>
    <row r="39" spans="1:5" x14ac:dyDescent="0.45">
      <c r="B39" s="108"/>
      <c r="C39" s="108"/>
      <c r="D39" s="108"/>
      <c r="E39" s="108"/>
    </row>
    <row r="40" spans="1:5" x14ac:dyDescent="0.45">
      <c r="B40" s="108"/>
      <c r="C40" s="108"/>
      <c r="D40" s="108"/>
      <c r="E40" s="108"/>
    </row>
    <row r="42" spans="1:5" x14ac:dyDescent="0.45">
      <c r="A42" s="5"/>
    </row>
    <row r="43" spans="1:5" x14ac:dyDescent="0.45">
      <c r="B43" s="108"/>
      <c r="C43" s="108"/>
      <c r="D43" s="108"/>
      <c r="E43" s="108"/>
    </row>
    <row r="44" spans="1:5" x14ac:dyDescent="0.45">
      <c r="B44" s="108"/>
      <c r="C44" s="108"/>
      <c r="D44" s="108"/>
      <c r="E44" s="108"/>
    </row>
    <row r="45" spans="1:5" x14ac:dyDescent="0.45">
      <c r="B45" s="108"/>
      <c r="C45" s="108"/>
      <c r="D45" s="108"/>
      <c r="E45" s="108"/>
    </row>
    <row r="46" spans="1:5" x14ac:dyDescent="0.45">
      <c r="B46" s="108"/>
      <c r="C46" s="108"/>
      <c r="D46" s="108"/>
      <c r="E46" s="108"/>
    </row>
  </sheetData>
  <mergeCells count="1"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3D4-1983-4865-8BAA-F0E173EC2CEC}">
  <dimension ref="A1:R46"/>
  <sheetViews>
    <sheetView zoomScale="70" zoomScaleNormal="70" workbookViewId="0">
      <selection activeCell="B2" sqref="B2:E2"/>
    </sheetView>
  </sheetViews>
  <sheetFormatPr defaultRowHeight="14.25" x14ac:dyDescent="0.45"/>
  <cols>
    <col min="1" max="1" width="24" style="201" bestFit="1" customWidth="1"/>
    <col min="2" max="16384" width="9.06640625" style="201"/>
  </cols>
  <sheetData>
    <row r="1" spans="1:18" ht="23.25" x14ac:dyDescent="0.7">
      <c r="A1" s="5" t="s">
        <v>230</v>
      </c>
      <c r="B1" s="222" t="s">
        <v>241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spans="1:18" x14ac:dyDescent="0.45">
      <c r="A2" s="5"/>
      <c r="B2" s="7" t="s">
        <v>235</v>
      </c>
      <c r="C2" s="7" t="s">
        <v>236</v>
      </c>
      <c r="D2" s="7" t="s">
        <v>237</v>
      </c>
      <c r="E2" s="7" t="s">
        <v>238</v>
      </c>
    </row>
    <row r="3" spans="1:18" x14ac:dyDescent="0.45">
      <c r="A3" s="201" t="s">
        <v>77</v>
      </c>
      <c r="B3" s="177">
        <v>0.42522652238226744</v>
      </c>
      <c r="C3" s="177">
        <v>0.70272651247709816</v>
      </c>
      <c r="D3" s="177">
        <v>1.1362815956237229</v>
      </c>
      <c r="E3" s="177">
        <v>0.87880825165422316</v>
      </c>
    </row>
    <row r="4" spans="1:18" x14ac:dyDescent="0.45">
      <c r="A4" s="201" t="s">
        <v>233</v>
      </c>
      <c r="B4" s="177">
        <v>0.72979183283809079</v>
      </c>
      <c r="C4" s="177">
        <v>0.75012802373085807</v>
      </c>
      <c r="D4" s="177">
        <v>1.3501240504386527</v>
      </c>
      <c r="E4" s="177">
        <v>1.0978050626524263</v>
      </c>
    </row>
    <row r="5" spans="1:18" x14ac:dyDescent="0.45">
      <c r="A5" s="201" t="s">
        <v>79</v>
      </c>
      <c r="B5" s="177">
        <v>1.3979356475608351</v>
      </c>
      <c r="C5" s="177">
        <v>3.2683703904555315</v>
      </c>
      <c r="D5" s="177">
        <v>1.5231631427635648</v>
      </c>
      <c r="E5" s="177">
        <v>1.5930914826498423</v>
      </c>
    </row>
    <row r="6" spans="1:18" x14ac:dyDescent="0.45">
      <c r="A6" s="201" t="s">
        <v>234</v>
      </c>
      <c r="B6" s="177">
        <v>0.69633912471019266</v>
      </c>
      <c r="C6" s="177">
        <v>0.65527839325280535</v>
      </c>
      <c r="D6" s="177">
        <v>0.3299221831361262</v>
      </c>
      <c r="E6" s="177">
        <v>0.25043182345510323</v>
      </c>
    </row>
    <row r="7" spans="1:18" x14ac:dyDescent="0.45">
      <c r="A7" s="5"/>
    </row>
    <row r="8" spans="1:18" x14ac:dyDescent="0.45">
      <c r="B8" s="108"/>
      <c r="C8" s="108"/>
      <c r="D8" s="108"/>
      <c r="E8" s="108"/>
    </row>
    <row r="9" spans="1:18" x14ac:dyDescent="0.45">
      <c r="B9" s="108"/>
      <c r="C9" s="108"/>
      <c r="D9" s="108"/>
      <c r="E9" s="108"/>
    </row>
    <row r="10" spans="1:18" x14ac:dyDescent="0.45">
      <c r="B10" s="108"/>
      <c r="C10" s="108"/>
      <c r="D10" s="108"/>
      <c r="E10" s="108"/>
    </row>
    <row r="11" spans="1:18" x14ac:dyDescent="0.45">
      <c r="B11" s="108"/>
      <c r="C11" s="108"/>
      <c r="D11" s="108"/>
      <c r="E11" s="108"/>
    </row>
    <row r="36" spans="1:5" x14ac:dyDescent="0.45">
      <c r="A36" s="5"/>
    </row>
    <row r="37" spans="1:5" x14ac:dyDescent="0.45">
      <c r="B37" s="108"/>
      <c r="C37" s="108"/>
      <c r="D37" s="108"/>
      <c r="E37" s="108"/>
    </row>
    <row r="38" spans="1:5" x14ac:dyDescent="0.45">
      <c r="B38" s="108"/>
      <c r="C38" s="108"/>
      <c r="D38" s="108"/>
      <c r="E38" s="108"/>
    </row>
    <row r="39" spans="1:5" x14ac:dyDescent="0.45">
      <c r="B39" s="108"/>
      <c r="C39" s="108"/>
      <c r="D39" s="108"/>
      <c r="E39" s="108"/>
    </row>
    <row r="40" spans="1:5" x14ac:dyDescent="0.45">
      <c r="B40" s="108"/>
      <c r="C40" s="108"/>
      <c r="D40" s="108"/>
      <c r="E40" s="108"/>
    </row>
    <row r="42" spans="1:5" x14ac:dyDescent="0.45">
      <c r="A42" s="5"/>
    </row>
    <row r="43" spans="1:5" x14ac:dyDescent="0.45">
      <c r="B43" s="108"/>
      <c r="C43" s="108"/>
      <c r="D43" s="108"/>
      <c r="E43" s="108"/>
    </row>
    <row r="44" spans="1:5" x14ac:dyDescent="0.45">
      <c r="B44" s="108"/>
      <c r="C44" s="108"/>
      <c r="D44" s="108"/>
      <c r="E44" s="108"/>
    </row>
    <row r="45" spans="1:5" x14ac:dyDescent="0.45">
      <c r="B45" s="108"/>
      <c r="C45" s="108"/>
      <c r="D45" s="108"/>
      <c r="E45" s="108"/>
    </row>
    <row r="46" spans="1:5" x14ac:dyDescent="0.45">
      <c r="B46" s="108"/>
      <c r="C46" s="108"/>
      <c r="D46" s="108"/>
      <c r="E46" s="108"/>
    </row>
  </sheetData>
  <mergeCells count="1">
    <mergeCell ref="B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4A41-8307-4A22-AD33-6F32CD4EFACC}">
  <dimension ref="A1:R46"/>
  <sheetViews>
    <sheetView zoomScale="55" zoomScaleNormal="55" workbookViewId="0">
      <selection activeCell="B2" sqref="B2:E2"/>
    </sheetView>
  </sheetViews>
  <sheetFormatPr defaultRowHeight="14.25" x14ac:dyDescent="0.45"/>
  <cols>
    <col min="1" max="1" width="24" style="201" bestFit="1" customWidth="1"/>
    <col min="2" max="16384" width="9.06640625" style="201"/>
  </cols>
  <sheetData>
    <row r="1" spans="1:18" ht="23.25" x14ac:dyDescent="0.7">
      <c r="A1" s="6" t="s">
        <v>231</v>
      </c>
      <c r="B1" s="222" t="s">
        <v>240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spans="1:18" x14ac:dyDescent="0.45">
      <c r="A2" s="6"/>
      <c r="B2" s="7" t="s">
        <v>235</v>
      </c>
      <c r="C2" s="7" t="s">
        <v>236</v>
      </c>
      <c r="D2" s="7" t="s">
        <v>237</v>
      </c>
      <c r="E2" s="7" t="s">
        <v>238</v>
      </c>
    </row>
    <row r="3" spans="1:18" x14ac:dyDescent="0.45">
      <c r="A3" s="6" t="s">
        <v>77</v>
      </c>
      <c r="B3" s="224">
        <v>0.11295466177719535</v>
      </c>
      <c r="C3" s="224">
        <v>0.16275447343389915</v>
      </c>
      <c r="D3" s="224">
        <v>0.56354109518243767</v>
      </c>
      <c r="E3" s="224">
        <v>0.33685998372315207</v>
      </c>
    </row>
    <row r="4" spans="1:18" x14ac:dyDescent="0.45">
      <c r="A4" s="6" t="s">
        <v>233</v>
      </c>
      <c r="B4" s="224">
        <v>0.34504833263765194</v>
      </c>
      <c r="C4" s="224">
        <v>0.2061656228781252</v>
      </c>
      <c r="D4" s="224">
        <v>0.72229582832442385</v>
      </c>
      <c r="E4" s="224">
        <v>0.52218965123682981</v>
      </c>
    </row>
    <row r="5" spans="1:18" x14ac:dyDescent="0.45">
      <c r="A5" s="6" t="s">
        <v>79</v>
      </c>
      <c r="B5" s="224">
        <v>0.77773613193403301</v>
      </c>
      <c r="C5" s="224">
        <v>3.0450786334056401</v>
      </c>
      <c r="D5" s="224">
        <v>1.1979693584191564</v>
      </c>
      <c r="E5" s="224">
        <v>1.299211356466877</v>
      </c>
    </row>
    <row r="6" spans="1:18" x14ac:dyDescent="0.45">
      <c r="A6" s="6" t="s">
        <v>234</v>
      </c>
      <c r="B6" s="224">
        <v>0.41955519935884594</v>
      </c>
      <c r="C6" s="224">
        <v>0.32924737331141446</v>
      </c>
      <c r="D6" s="224">
        <v>0.11179511779128025</v>
      </c>
      <c r="E6" s="224">
        <v>8.5874861429699995E-2</v>
      </c>
    </row>
    <row r="7" spans="1:18" x14ac:dyDescent="0.45">
      <c r="A7" s="5"/>
    </row>
    <row r="8" spans="1:18" x14ac:dyDescent="0.45">
      <c r="B8" s="108"/>
      <c r="C8" s="108"/>
      <c r="D8" s="108"/>
      <c r="E8" s="108"/>
    </row>
    <row r="9" spans="1:18" x14ac:dyDescent="0.45">
      <c r="B9" s="108"/>
      <c r="C9" s="108"/>
      <c r="D9" s="108"/>
      <c r="E9" s="108"/>
    </row>
    <row r="10" spans="1:18" x14ac:dyDescent="0.45">
      <c r="B10" s="108"/>
      <c r="C10" s="108"/>
      <c r="D10" s="108"/>
      <c r="E10" s="108"/>
    </row>
    <row r="11" spans="1:18" x14ac:dyDescent="0.45">
      <c r="B11" s="108"/>
      <c r="C11" s="108"/>
      <c r="D11" s="108"/>
      <c r="E11" s="108"/>
    </row>
    <row r="20" spans="1:5" x14ac:dyDescent="0.45">
      <c r="A20" s="5"/>
    </row>
    <row r="21" spans="1:5" x14ac:dyDescent="0.45">
      <c r="B21" s="108"/>
      <c r="C21" s="108"/>
      <c r="D21" s="108"/>
      <c r="E21" s="108"/>
    </row>
    <row r="22" spans="1:5" x14ac:dyDescent="0.45">
      <c r="B22" s="108"/>
      <c r="C22" s="108"/>
      <c r="D22" s="108"/>
      <c r="E22" s="108"/>
    </row>
    <row r="23" spans="1:5" x14ac:dyDescent="0.45">
      <c r="B23" s="108"/>
      <c r="C23" s="108"/>
      <c r="D23" s="108"/>
      <c r="E23" s="108"/>
    </row>
    <row r="24" spans="1:5" x14ac:dyDescent="0.45">
      <c r="B24" s="108"/>
      <c r="C24" s="108"/>
      <c r="D24" s="108"/>
      <c r="E24" s="108"/>
    </row>
    <row r="42" spans="1:5" x14ac:dyDescent="0.45">
      <c r="A42" s="5"/>
    </row>
    <row r="43" spans="1:5" x14ac:dyDescent="0.45">
      <c r="B43" s="108"/>
      <c r="C43" s="108"/>
      <c r="D43" s="108"/>
      <c r="E43" s="108"/>
    </row>
    <row r="44" spans="1:5" x14ac:dyDescent="0.45">
      <c r="B44" s="108"/>
      <c r="C44" s="108"/>
      <c r="D44" s="108"/>
      <c r="E44" s="108"/>
    </row>
    <row r="45" spans="1:5" x14ac:dyDescent="0.45">
      <c r="B45" s="108"/>
      <c r="C45" s="108"/>
      <c r="D45" s="108"/>
      <c r="E45" s="108"/>
    </row>
    <row r="46" spans="1:5" x14ac:dyDescent="0.45">
      <c r="B46" s="108"/>
      <c r="C46" s="108"/>
      <c r="D46" s="108"/>
      <c r="E46" s="108"/>
    </row>
  </sheetData>
  <mergeCells count="1">
    <mergeCell ref="B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zoomScale="70" zoomScaleNormal="70" workbookViewId="0">
      <selection activeCell="B1" sqref="B1:Q1"/>
    </sheetView>
  </sheetViews>
  <sheetFormatPr defaultRowHeight="14.25" x14ac:dyDescent="0.45"/>
  <cols>
    <col min="1" max="1" width="25.265625" bestFit="1" customWidth="1"/>
  </cols>
  <sheetData>
    <row r="1" spans="1:17" ht="23.25" x14ac:dyDescent="0.7">
      <c r="A1" s="6" t="s">
        <v>232</v>
      </c>
      <c r="B1" s="222" t="s">
        <v>239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</row>
    <row r="2" spans="1:17" s="201" customFormat="1" x14ac:dyDescent="0.45">
      <c r="A2" s="6"/>
      <c r="B2" s="7" t="s">
        <v>235</v>
      </c>
      <c r="C2" s="7" t="s">
        <v>236</v>
      </c>
      <c r="D2" s="7" t="s">
        <v>237</v>
      </c>
      <c r="E2" s="7" t="s">
        <v>238</v>
      </c>
    </row>
    <row r="3" spans="1:17" x14ac:dyDescent="0.45">
      <c r="A3" s="6" t="s">
        <v>77</v>
      </c>
      <c r="B3" s="221">
        <v>0.82062521514030629</v>
      </c>
      <c r="C3" s="221">
        <v>0.8122106341308124</v>
      </c>
      <c r="D3" s="221">
        <v>0.80385027941040588</v>
      </c>
      <c r="E3" s="221">
        <v>0.80330690598650989</v>
      </c>
    </row>
    <row r="4" spans="1:17" x14ac:dyDescent="0.45">
      <c r="A4" s="6" t="s">
        <v>233</v>
      </c>
      <c r="B4" s="221">
        <v>0.71577965092488249</v>
      </c>
      <c r="C4" s="221">
        <v>0.71986217412267295</v>
      </c>
      <c r="D4" s="221">
        <v>0.72702564200648589</v>
      </c>
      <c r="E4" s="221">
        <v>0.71283686437165628</v>
      </c>
    </row>
    <row r="5" spans="1:17" x14ac:dyDescent="0.45">
      <c r="A5" s="6" t="s">
        <v>79</v>
      </c>
      <c r="B5" s="221">
        <v>0.85103911558409384</v>
      </c>
      <c r="C5" s="221">
        <v>0.84162830047613424</v>
      </c>
      <c r="D5" s="221">
        <v>0.83956299446454785</v>
      </c>
      <c r="E5" s="221">
        <v>0.94220389458366094</v>
      </c>
    </row>
    <row r="6" spans="1:17" x14ac:dyDescent="0.45">
      <c r="A6" s="6" t="s">
        <v>234</v>
      </c>
      <c r="B6" s="221">
        <v>0.75548893595598876</v>
      </c>
      <c r="C6" s="221">
        <v>0.75579105536267588</v>
      </c>
      <c r="D6" s="221">
        <v>0.75085028443588986</v>
      </c>
      <c r="E6" s="221">
        <v>0.74830417276277761</v>
      </c>
    </row>
    <row r="7" spans="1:17" x14ac:dyDescent="0.45">
      <c r="A7" s="5"/>
      <c r="C7" s="4"/>
      <c r="D7" s="4"/>
      <c r="E7" s="4"/>
    </row>
    <row r="8" spans="1:17" x14ac:dyDescent="0.45">
      <c r="B8" s="108"/>
      <c r="C8" s="108"/>
      <c r="D8" s="108"/>
      <c r="E8" s="108"/>
    </row>
    <row r="9" spans="1:17" x14ac:dyDescent="0.45">
      <c r="B9" s="108"/>
      <c r="C9" s="108"/>
      <c r="D9" s="108"/>
      <c r="E9" s="108"/>
    </row>
    <row r="10" spans="1:17" x14ac:dyDescent="0.45">
      <c r="B10" s="108"/>
      <c r="C10" s="108"/>
      <c r="D10" s="108"/>
      <c r="E10" s="108"/>
    </row>
    <row r="11" spans="1:17" x14ac:dyDescent="0.45">
      <c r="B11" s="108"/>
      <c r="C11" s="108"/>
      <c r="D11" s="108"/>
      <c r="E11" s="108"/>
    </row>
    <row r="20" spans="1:5" x14ac:dyDescent="0.45">
      <c r="A20" s="5"/>
      <c r="B20" s="4"/>
      <c r="C20" s="4"/>
      <c r="D20" s="4"/>
      <c r="E20" s="4"/>
    </row>
    <row r="21" spans="1:5" x14ac:dyDescent="0.45">
      <c r="A21" s="4"/>
      <c r="B21" s="108"/>
      <c r="C21" s="108"/>
      <c r="D21" s="108"/>
      <c r="E21" s="108"/>
    </row>
    <row r="22" spans="1:5" x14ac:dyDescent="0.45">
      <c r="A22" s="4"/>
      <c r="B22" s="108"/>
      <c r="C22" s="108"/>
      <c r="D22" s="108"/>
      <c r="E22" s="108"/>
    </row>
    <row r="23" spans="1:5" x14ac:dyDescent="0.45">
      <c r="A23" s="4"/>
      <c r="B23" s="108"/>
      <c r="C23" s="108"/>
      <c r="D23" s="108"/>
      <c r="E23" s="108"/>
    </row>
    <row r="24" spans="1:5" x14ac:dyDescent="0.45">
      <c r="A24" s="4"/>
      <c r="B24" s="108"/>
      <c r="C24" s="108"/>
      <c r="D24" s="108"/>
      <c r="E24" s="108"/>
    </row>
    <row r="36" spans="1:5" x14ac:dyDescent="0.45">
      <c r="A36" s="5"/>
      <c r="B36" s="4"/>
      <c r="C36" s="4"/>
      <c r="D36" s="4"/>
      <c r="E36" s="4"/>
    </row>
    <row r="37" spans="1:5" x14ac:dyDescent="0.45">
      <c r="A37" s="4"/>
      <c r="B37" s="108"/>
      <c r="C37" s="108"/>
      <c r="D37" s="108"/>
      <c r="E37" s="108"/>
    </row>
    <row r="38" spans="1:5" x14ac:dyDescent="0.45">
      <c r="A38" s="4"/>
      <c r="B38" s="108"/>
      <c r="C38" s="108"/>
      <c r="D38" s="108"/>
      <c r="E38" s="108"/>
    </row>
    <row r="39" spans="1:5" x14ac:dyDescent="0.45">
      <c r="A39" s="4"/>
      <c r="B39" s="108"/>
      <c r="C39" s="108"/>
      <c r="D39" s="108"/>
      <c r="E39" s="108"/>
    </row>
    <row r="40" spans="1:5" x14ac:dyDescent="0.45">
      <c r="A40" s="4"/>
      <c r="B40" s="108"/>
      <c r="C40" s="108"/>
      <c r="D40" s="108"/>
      <c r="E40" s="108"/>
    </row>
  </sheetData>
  <mergeCells count="1">
    <mergeCell ref="B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"/>
  <sheetViews>
    <sheetView zoomScale="60" zoomScaleNormal="60" workbookViewId="0">
      <selection activeCell="B82" sqref="B82:E82"/>
    </sheetView>
  </sheetViews>
  <sheetFormatPr defaultRowHeight="14.25" x14ac:dyDescent="0.45"/>
  <cols>
    <col min="1" max="1" width="178.73046875" customWidth="1"/>
    <col min="2" max="2" width="20.86328125" customWidth="1"/>
    <col min="3" max="4" width="20.3984375" customWidth="1"/>
    <col min="5" max="5" width="20.86328125" customWidth="1"/>
    <col min="6" max="6" width="15.73046875" customWidth="1"/>
    <col min="7" max="7" width="20.86328125" customWidth="1"/>
    <col min="8" max="10" width="15.73046875" customWidth="1"/>
  </cols>
  <sheetData>
    <row r="1" spans="1:10" x14ac:dyDescent="0.45">
      <c r="A1" s="209" t="s">
        <v>86</v>
      </c>
      <c r="B1" s="209"/>
      <c r="C1" s="209"/>
      <c r="D1" s="209"/>
      <c r="E1" s="209"/>
    </row>
    <row r="2" spans="1:10" x14ac:dyDescent="0.45">
      <c r="A2" s="95"/>
      <c r="B2" s="205" t="s">
        <v>87</v>
      </c>
      <c r="C2" s="206"/>
      <c r="D2" s="206"/>
      <c r="E2" s="207"/>
      <c r="G2" s="65" t="s">
        <v>52</v>
      </c>
      <c r="H2" s="81"/>
      <c r="I2" s="81"/>
      <c r="J2" s="81"/>
    </row>
    <row r="3" spans="1:10" x14ac:dyDescent="0.45">
      <c r="A3" s="95"/>
      <c r="B3" s="105" t="s">
        <v>88</v>
      </c>
      <c r="C3" s="105" t="s">
        <v>89</v>
      </c>
      <c r="D3" s="105" t="s">
        <v>90</v>
      </c>
      <c r="E3" s="105" t="s">
        <v>91</v>
      </c>
      <c r="G3" s="105" t="s">
        <v>88</v>
      </c>
      <c r="H3" s="105" t="s">
        <v>89</v>
      </c>
      <c r="I3" s="105" t="s">
        <v>90</v>
      </c>
      <c r="J3" s="105" t="s">
        <v>91</v>
      </c>
    </row>
    <row r="4" spans="1:10" x14ac:dyDescent="0.45">
      <c r="A4" s="106" t="s">
        <v>2</v>
      </c>
      <c r="B4" s="95"/>
      <c r="C4" s="95"/>
      <c r="D4" s="95"/>
      <c r="E4" s="95"/>
    </row>
    <row r="5" spans="1:10" x14ac:dyDescent="0.45">
      <c r="A5" s="95" t="s">
        <v>3</v>
      </c>
      <c r="B5" s="23"/>
      <c r="C5" s="23"/>
      <c r="D5" s="23"/>
      <c r="E5" s="95"/>
    </row>
    <row r="6" spans="1:10" x14ac:dyDescent="0.45">
      <c r="A6" s="95" t="s">
        <v>4</v>
      </c>
      <c r="B6" s="107">
        <v>20083</v>
      </c>
      <c r="C6" s="107">
        <v>25495</v>
      </c>
      <c r="D6" s="107">
        <v>70876</v>
      </c>
      <c r="E6" s="107">
        <v>38080</v>
      </c>
      <c r="G6" s="108">
        <f>B6/$B$20</f>
        <v>1.9077011929900554E-2</v>
      </c>
      <c r="H6" s="108">
        <f t="shared" ref="H6:H14" si="0">C6/$C$20</f>
        <v>2.5400990932558602E-2</v>
      </c>
      <c r="I6" s="108">
        <f t="shared" ref="I6:I12" si="1">D6/$D$20</f>
        <v>7.458135066367258E-2</v>
      </c>
      <c r="J6" s="108">
        <f t="shared" ref="J6:J12" si="2">E6/$E$20</f>
        <v>4.4188739762207024E-2</v>
      </c>
    </row>
    <row r="7" spans="1:10" x14ac:dyDescent="0.45">
      <c r="A7" s="95" t="s">
        <v>5</v>
      </c>
      <c r="B7" s="107">
        <v>21860</v>
      </c>
      <c r="C7" s="107">
        <v>19529</v>
      </c>
      <c r="D7" s="107">
        <v>18457</v>
      </c>
      <c r="E7" s="107">
        <v>15354</v>
      </c>
      <c r="G7" s="108">
        <f>B7/$B$20</f>
        <v>2.0764999292318186E-2</v>
      </c>
      <c r="H7" s="108">
        <f t="shared" si="0"/>
        <v>1.9456989681189914E-2</v>
      </c>
      <c r="I7" s="108">
        <f t="shared" si="1"/>
        <v>1.9421919820523235E-2</v>
      </c>
      <c r="J7" s="108">
        <f t="shared" si="2"/>
        <v>1.7817066972398283E-2</v>
      </c>
    </row>
    <row r="8" spans="1:10" x14ac:dyDescent="0.45">
      <c r="A8" s="95" t="s">
        <v>92</v>
      </c>
      <c r="B8" s="107">
        <v>15828</v>
      </c>
      <c r="C8" s="107">
        <v>12954</v>
      </c>
      <c r="D8" s="107">
        <v>10641</v>
      </c>
      <c r="E8" s="107">
        <v>9670</v>
      </c>
      <c r="G8" s="108">
        <f>B8/$B$20</f>
        <v>1.5035151363166159E-2</v>
      </c>
      <c r="H8" s="108">
        <f t="shared" si="0"/>
        <v>1.2906234027862879E-2</v>
      </c>
      <c r="I8" s="108">
        <f t="shared" si="1"/>
        <v>1.1197304481236807E-2</v>
      </c>
      <c r="J8" s="108">
        <f t="shared" si="2"/>
        <v>1.1221247728480618E-2</v>
      </c>
    </row>
    <row r="9" spans="1:10" x14ac:dyDescent="0.45">
      <c r="A9" s="95" t="s">
        <v>17</v>
      </c>
      <c r="B9" s="107" t="s">
        <v>21</v>
      </c>
      <c r="C9" s="107">
        <v>30257</v>
      </c>
      <c r="D9" s="107">
        <v>30591</v>
      </c>
      <c r="E9" s="107">
        <v>24802</v>
      </c>
      <c r="G9" s="109" t="s">
        <v>21</v>
      </c>
      <c r="H9" s="108">
        <f t="shared" si="0"/>
        <v>3.0145431757067093E-2</v>
      </c>
      <c r="I9" s="108">
        <f t="shared" si="1"/>
        <v>3.2190277359789042E-2</v>
      </c>
      <c r="J9" s="108">
        <f t="shared" si="2"/>
        <v>2.8780701774744184E-2</v>
      </c>
    </row>
    <row r="10" spans="1:10" x14ac:dyDescent="0.45">
      <c r="A10" s="95" t="s">
        <v>93</v>
      </c>
      <c r="B10" s="107">
        <v>5901</v>
      </c>
      <c r="C10" s="107">
        <v>4146</v>
      </c>
      <c r="D10" s="107">
        <v>2421</v>
      </c>
      <c r="E10" s="107">
        <v>2445</v>
      </c>
      <c r="G10" s="108">
        <f>B10/$B$20</f>
        <v>5.6054099187543283E-3</v>
      </c>
      <c r="H10" s="108">
        <f t="shared" si="0"/>
        <v>4.1307122340218851E-3</v>
      </c>
      <c r="I10" s="108">
        <f t="shared" si="1"/>
        <v>2.5475682876679173E-3</v>
      </c>
      <c r="J10" s="108">
        <f t="shared" si="2"/>
        <v>2.8372234432404455E-3</v>
      </c>
    </row>
    <row r="11" spans="1:10" x14ac:dyDescent="0.45">
      <c r="A11" s="95" t="s">
        <v>6</v>
      </c>
      <c r="B11" s="107">
        <v>11932</v>
      </c>
      <c r="C11" s="107">
        <v>17699</v>
      </c>
      <c r="D11" s="107">
        <v>9923</v>
      </c>
      <c r="E11" s="107">
        <v>8993</v>
      </c>
      <c r="G11" s="108">
        <f>B11/$B$20</f>
        <v>1.1334307939430036E-2</v>
      </c>
      <c r="H11" s="108">
        <f t="shared" si="0"/>
        <v>1.763373753737418E-2</v>
      </c>
      <c r="I11" s="108">
        <f t="shared" si="1"/>
        <v>1.0441767913477383E-2</v>
      </c>
      <c r="J11" s="108">
        <f t="shared" si="2"/>
        <v>1.0435644345628355E-2</v>
      </c>
    </row>
    <row r="12" spans="1:10" x14ac:dyDescent="0.45">
      <c r="A12" s="110" t="s">
        <v>7</v>
      </c>
      <c r="B12" s="110">
        <v>75604</v>
      </c>
      <c r="C12" s="110">
        <v>110080</v>
      </c>
      <c r="D12" s="110">
        <v>142909</v>
      </c>
      <c r="E12" s="110">
        <v>99344</v>
      </c>
      <c r="G12" s="111">
        <f>B12/$B$20</f>
        <v>7.1816880443569264E-2</v>
      </c>
      <c r="H12" s="111">
        <f t="shared" si="0"/>
        <v>0.10967409617007455</v>
      </c>
      <c r="I12" s="111">
        <f t="shared" si="1"/>
        <v>0.15038018852636698</v>
      </c>
      <c r="J12" s="111">
        <f t="shared" si="2"/>
        <v>0.11528062402669891</v>
      </c>
    </row>
    <row r="13" spans="1:10" x14ac:dyDescent="0.45">
      <c r="A13" s="95" t="s">
        <v>94</v>
      </c>
      <c r="B13" s="107">
        <v>606865</v>
      </c>
      <c r="C13" s="107">
        <v>523891</v>
      </c>
      <c r="D13" s="107" t="s">
        <v>21</v>
      </c>
      <c r="E13" s="107" t="s">
        <v>21</v>
      </c>
      <c r="G13" s="112">
        <f>B13/$B$20</f>
        <v>0.57646620748090927</v>
      </c>
      <c r="H13" s="112">
        <f t="shared" si="0"/>
        <v>0.52195922889386381</v>
      </c>
      <c r="I13" s="107" t="s">
        <v>21</v>
      </c>
      <c r="J13" s="107" t="s">
        <v>21</v>
      </c>
    </row>
    <row r="14" spans="1:10" x14ac:dyDescent="0.45">
      <c r="A14" s="113" t="s">
        <v>95</v>
      </c>
      <c r="B14" s="107" t="s">
        <v>21</v>
      </c>
      <c r="C14" s="107">
        <v>523891</v>
      </c>
      <c r="D14" s="107">
        <v>436048</v>
      </c>
      <c r="E14" s="107" t="s">
        <v>21</v>
      </c>
      <c r="G14" s="107" t="s">
        <v>21</v>
      </c>
      <c r="H14" s="112">
        <f t="shared" si="0"/>
        <v>0.52195922889386381</v>
      </c>
      <c r="I14" s="112">
        <f t="shared" ref="I14:I19" si="3">D14/$D$20</f>
        <v>0.45884430264395709</v>
      </c>
      <c r="J14" s="107" t="s">
        <v>21</v>
      </c>
    </row>
    <row r="15" spans="1:10" x14ac:dyDescent="0.45">
      <c r="A15" s="113" t="s">
        <v>96</v>
      </c>
      <c r="B15" s="107" t="s">
        <v>21</v>
      </c>
      <c r="C15" s="107" t="s">
        <v>21</v>
      </c>
      <c r="D15" s="107">
        <v>436048</v>
      </c>
      <c r="E15" s="107">
        <v>388093</v>
      </c>
      <c r="G15" s="107" t="s">
        <v>21</v>
      </c>
      <c r="H15" s="107" t="s">
        <v>21</v>
      </c>
      <c r="I15" s="112">
        <f t="shared" si="3"/>
        <v>0.45884430264395709</v>
      </c>
      <c r="J15" s="108">
        <f>E15/$E$20</f>
        <v>0.4503503303711715</v>
      </c>
    </row>
    <row r="16" spans="1:10" x14ac:dyDescent="0.45">
      <c r="A16" s="95" t="s">
        <v>97</v>
      </c>
      <c r="B16" s="107">
        <v>2446</v>
      </c>
      <c r="C16" s="107" t="s">
        <v>21</v>
      </c>
      <c r="D16" s="107">
        <v>79000</v>
      </c>
      <c r="E16" s="95">
        <v>79000</v>
      </c>
      <c r="G16" s="112">
        <f>B16/$B$20</f>
        <v>2.3234761330745784E-3</v>
      </c>
      <c r="H16" s="107" t="s">
        <v>21</v>
      </c>
      <c r="I16" s="112">
        <f t="shared" si="3"/>
        <v>8.3130068040382268E-2</v>
      </c>
      <c r="J16" s="108">
        <f>E16/$E$20</f>
        <v>9.1673068309200495E-2</v>
      </c>
    </row>
    <row r="17" spans="1:10" x14ac:dyDescent="0.45">
      <c r="A17" s="95" t="s">
        <v>98</v>
      </c>
      <c r="B17" s="107">
        <v>79000</v>
      </c>
      <c r="C17" s="107">
        <v>79000</v>
      </c>
      <c r="D17" s="107">
        <v>79000</v>
      </c>
      <c r="E17" s="107">
        <v>79000</v>
      </c>
      <c r="G17" s="112">
        <f>B17/$B$20</f>
        <v>7.504276962914623E-2</v>
      </c>
      <c r="H17" s="112">
        <f>C17/$C$20</f>
        <v>7.8708699104613825E-2</v>
      </c>
      <c r="I17" s="112">
        <f t="shared" si="3"/>
        <v>8.3130068040382268E-2</v>
      </c>
      <c r="J17" s="108">
        <f>E17/$E$20</f>
        <v>9.1673068309200495E-2</v>
      </c>
    </row>
    <row r="18" spans="1:10" x14ac:dyDescent="0.45">
      <c r="A18" s="95" t="s">
        <v>99</v>
      </c>
      <c r="B18" s="107">
        <v>272629</v>
      </c>
      <c r="C18" s="107">
        <v>272694</v>
      </c>
      <c r="D18" s="107">
        <v>272592</v>
      </c>
      <c r="E18" s="107">
        <v>272428</v>
      </c>
      <c r="G18" s="112">
        <f>B18/$B$20</f>
        <v>0.25897259799018363</v>
      </c>
      <c r="H18" s="112">
        <f>C18/$C$20</f>
        <v>0.27168848093207043</v>
      </c>
      <c r="I18" s="112">
        <f t="shared" si="3"/>
        <v>0.28684293047169473</v>
      </c>
      <c r="J18" s="108">
        <f>E18/$E$20</f>
        <v>0.31613051459922625</v>
      </c>
    </row>
    <row r="19" spans="1:10" x14ac:dyDescent="0.45">
      <c r="A19" s="95" t="s">
        <v>100</v>
      </c>
      <c r="B19" s="107">
        <v>16189</v>
      </c>
      <c r="C19" s="107">
        <v>18036</v>
      </c>
      <c r="D19" s="107">
        <v>19769</v>
      </c>
      <c r="E19" s="107">
        <v>22893</v>
      </c>
      <c r="G19" s="112">
        <f>B19/$B$20</f>
        <v>1.5378068323117068E-2</v>
      </c>
      <c r="H19" s="112">
        <f>C19/$C$20</f>
        <v>1.7969494899377405E-2</v>
      </c>
      <c r="I19" s="112">
        <f t="shared" si="3"/>
        <v>2.080251031759895E-2</v>
      </c>
      <c r="J19" s="108">
        <f>E19/$E$20</f>
        <v>2.6565462693702871E-2</v>
      </c>
    </row>
    <row r="20" spans="1:10" x14ac:dyDescent="0.45">
      <c r="A20" s="114" t="s">
        <v>101</v>
      </c>
      <c r="B20" s="115">
        <v>1052733</v>
      </c>
      <c r="C20" s="115">
        <v>1003701</v>
      </c>
      <c r="D20" s="115">
        <v>950318</v>
      </c>
      <c r="E20" s="115">
        <v>861758</v>
      </c>
      <c r="G20" s="116">
        <f>SUM(G6:G11,G13:G19)</f>
        <v>1</v>
      </c>
      <c r="H20" s="116">
        <f>SUM(H6:H11,H14:H19)</f>
        <v>1</v>
      </c>
      <c r="I20" s="116">
        <f>SUM(I6:I11,I14,I17:I19)</f>
        <v>1</v>
      </c>
      <c r="J20" s="116">
        <f>SUM(J6:J11,J15,J17:J19)</f>
        <v>1</v>
      </c>
    </row>
    <row r="21" spans="1:10" x14ac:dyDescent="0.45">
      <c r="A21" s="95"/>
      <c r="B21" s="117">
        <f>AVERAGE(B20:C20)</f>
        <v>1028217</v>
      </c>
      <c r="C21" s="117">
        <f>AVERAGE(C20:D20)</f>
        <v>977009.5</v>
      </c>
      <c r="D21" s="117">
        <f>AVERAGE(D20:E20)</f>
        <v>906038</v>
      </c>
      <c r="E21" s="117">
        <f>AVERAGE(E20:F20)</f>
        <v>861758</v>
      </c>
    </row>
    <row r="22" spans="1:10" x14ac:dyDescent="0.45">
      <c r="A22" s="95"/>
      <c r="B22" s="95"/>
      <c r="C22" s="95"/>
      <c r="D22" s="95"/>
      <c r="E22" s="95"/>
    </row>
    <row r="23" spans="1:10" x14ac:dyDescent="0.45">
      <c r="A23" s="106" t="s">
        <v>102</v>
      </c>
      <c r="B23" s="107"/>
      <c r="C23" s="107"/>
      <c r="D23" s="107"/>
      <c r="E23" s="95"/>
    </row>
    <row r="24" spans="1:10" x14ac:dyDescent="0.45">
      <c r="A24" s="95" t="s">
        <v>12</v>
      </c>
      <c r="B24" s="107"/>
      <c r="C24" s="107"/>
      <c r="D24" s="107"/>
      <c r="E24" s="95"/>
    </row>
    <row r="25" spans="1:10" x14ac:dyDescent="0.45">
      <c r="A25" s="95" t="s">
        <v>103</v>
      </c>
      <c r="B25" s="107">
        <v>7500</v>
      </c>
      <c r="C25" s="107">
        <v>7500</v>
      </c>
      <c r="D25" s="107" t="s">
        <v>21</v>
      </c>
      <c r="E25" s="118">
        <v>1500</v>
      </c>
      <c r="G25" s="108">
        <f t="shared" ref="G25:G33" si="4">B25/$B$48</f>
        <v>7.1243135723873001E-3</v>
      </c>
      <c r="H25" s="108">
        <f t="shared" ref="H25:H33" si="5">C25/$C$48</f>
        <v>7.4723448517038443E-3</v>
      </c>
      <c r="I25" s="109" t="s">
        <v>21</v>
      </c>
      <c r="J25" s="108">
        <f t="shared" ref="J25:J33" si="6">E25/$E$48</f>
        <v>1.740627879288617E-3</v>
      </c>
    </row>
    <row r="26" spans="1:10" x14ac:dyDescent="0.45">
      <c r="A26" s="95" t="s">
        <v>13</v>
      </c>
      <c r="B26" s="107">
        <v>55278</v>
      </c>
      <c r="C26" s="107">
        <v>42836</v>
      </c>
      <c r="D26" s="107">
        <v>35001</v>
      </c>
      <c r="E26" s="107">
        <v>36092</v>
      </c>
      <c r="G26" s="108">
        <f t="shared" si="4"/>
        <v>5.2509040753923361E-2</v>
      </c>
      <c r="H26" s="108">
        <f t="shared" si="5"/>
        <v>4.2678048542344783E-2</v>
      </c>
      <c r="I26" s="108">
        <f t="shared" ref="I26:I33" si="7">D26/$D$48</f>
        <v>3.6830829259258478E-2</v>
      </c>
      <c r="J26" s="108">
        <f t="shared" si="6"/>
        <v>4.1881827612856512E-2</v>
      </c>
    </row>
    <row r="27" spans="1:10" x14ac:dyDescent="0.45">
      <c r="A27" s="95" t="s">
        <v>15</v>
      </c>
      <c r="B27" s="107">
        <v>112327</v>
      </c>
      <c r="C27" s="107">
        <v>103614</v>
      </c>
      <c r="D27" s="107">
        <v>89198</v>
      </c>
      <c r="E27" s="107">
        <v>74379</v>
      </c>
      <c r="G27" s="108">
        <f t="shared" si="4"/>
        <v>0.10670036941940644</v>
      </c>
      <c r="H27" s="108">
        <f t="shared" si="5"/>
        <v>0.10323193859525895</v>
      </c>
      <c r="I27" s="108">
        <f t="shared" si="7"/>
        <v>9.3861212772987562E-2</v>
      </c>
      <c r="J27" s="108">
        <f t="shared" si="6"/>
        <v>8.6310774022405362E-2</v>
      </c>
    </row>
    <row r="28" spans="1:10" x14ac:dyDescent="0.45">
      <c r="A28" s="95" t="s">
        <v>104</v>
      </c>
      <c r="B28" s="107">
        <v>2692</v>
      </c>
      <c r="C28" s="107">
        <v>2697</v>
      </c>
      <c r="D28" s="107">
        <v>1570</v>
      </c>
      <c r="E28" s="107">
        <v>1073</v>
      </c>
      <c r="G28" s="108">
        <f t="shared" si="4"/>
        <v>2.5571536182488817E-3</v>
      </c>
      <c r="H28" s="108">
        <f t="shared" si="5"/>
        <v>2.6870552086727022E-3</v>
      </c>
      <c r="I28" s="108">
        <f t="shared" si="7"/>
        <v>1.6520785673848123E-3</v>
      </c>
      <c r="J28" s="108">
        <f t="shared" si="6"/>
        <v>1.2451291429844574E-3</v>
      </c>
    </row>
    <row r="29" spans="1:10" x14ac:dyDescent="0.45">
      <c r="A29" s="119" t="s">
        <v>16</v>
      </c>
      <c r="B29" s="119">
        <v>177797</v>
      </c>
      <c r="C29" s="119">
        <v>156647</v>
      </c>
      <c r="D29" s="119">
        <v>125769</v>
      </c>
      <c r="E29" s="119">
        <v>113044</v>
      </c>
      <c r="G29" s="120">
        <f t="shared" si="4"/>
        <v>0.16889087736396599</v>
      </c>
      <c r="H29" s="120">
        <f t="shared" si="5"/>
        <v>0.15606938719798027</v>
      </c>
      <c r="I29" s="120">
        <f t="shared" si="7"/>
        <v>0.13234412059963085</v>
      </c>
      <c r="J29" s="120">
        <f t="shared" si="6"/>
        <v>0.13117835865753494</v>
      </c>
    </row>
    <row r="30" spans="1:10" x14ac:dyDescent="0.45">
      <c r="A30" s="95" t="s">
        <v>17</v>
      </c>
      <c r="B30" s="107">
        <v>14497</v>
      </c>
      <c r="C30" s="107">
        <v>35347</v>
      </c>
      <c r="D30" s="107">
        <v>27828</v>
      </c>
      <c r="E30" s="107">
        <v>23654</v>
      </c>
      <c r="G30" s="108">
        <f t="shared" si="4"/>
        <v>1.3770823181186493E-2</v>
      </c>
      <c r="H30" s="108">
        <f t="shared" si="5"/>
        <v>3.521666312975677E-2</v>
      </c>
      <c r="I30" s="108">
        <f t="shared" si="7"/>
        <v>2.9282829537060226E-2</v>
      </c>
      <c r="J30" s="108">
        <f t="shared" si="6"/>
        <v>2.7448541237795297E-2</v>
      </c>
    </row>
    <row r="31" spans="1:10" x14ac:dyDescent="0.45">
      <c r="A31" s="95" t="s">
        <v>105</v>
      </c>
      <c r="B31" s="107">
        <v>147592</v>
      </c>
      <c r="C31" s="107">
        <v>125259</v>
      </c>
      <c r="D31" s="107">
        <v>99847</v>
      </c>
      <c r="E31" s="107">
        <v>81743</v>
      </c>
      <c r="G31" s="108">
        <f t="shared" si="4"/>
        <v>0.14019889183677153</v>
      </c>
      <c r="H31" s="108">
        <f t="shared" si="5"/>
        <v>0.12479712583727624</v>
      </c>
      <c r="I31" s="108">
        <f t="shared" si="7"/>
        <v>0.10506693548896265</v>
      </c>
      <c r="J31" s="108">
        <f t="shared" si="6"/>
        <v>9.4856096491126279E-2</v>
      </c>
    </row>
    <row r="32" spans="1:10" x14ac:dyDescent="0.45">
      <c r="A32" s="95" t="s">
        <v>19</v>
      </c>
      <c r="B32" s="107">
        <v>16767</v>
      </c>
      <c r="C32" s="107">
        <v>10194</v>
      </c>
      <c r="D32" s="107">
        <v>9157</v>
      </c>
      <c r="E32" s="107">
        <v>8692</v>
      </c>
      <c r="G32" s="108">
        <f t="shared" si="4"/>
        <v>1.5927115422429049E-2</v>
      </c>
      <c r="H32" s="108">
        <f t="shared" si="5"/>
        <v>1.0156411122435864E-2</v>
      </c>
      <c r="I32" s="108">
        <f t="shared" si="7"/>
        <v>9.6357219372883596E-3</v>
      </c>
      <c r="J32" s="108">
        <f t="shared" si="6"/>
        <v>1.0086358351184439E-2</v>
      </c>
    </row>
    <row r="33" spans="1:10" x14ac:dyDescent="0.45">
      <c r="A33" s="95" t="s">
        <v>106</v>
      </c>
      <c r="B33" s="107">
        <v>256628</v>
      </c>
      <c r="C33" s="107">
        <v>329916</v>
      </c>
      <c r="D33" s="107">
        <v>429020</v>
      </c>
      <c r="E33" s="107">
        <v>484177</v>
      </c>
      <c r="G33" s="108">
        <f t="shared" si="4"/>
        <v>0.24377311246061442</v>
      </c>
      <c r="H33" s="108">
        <f t="shared" si="5"/>
        <v>0.32869948321263004</v>
      </c>
      <c r="I33" s="108">
        <f t="shared" si="7"/>
        <v>0.45144888342638989</v>
      </c>
      <c r="J33" s="108">
        <f t="shared" si="6"/>
        <v>0.56184798980688311</v>
      </c>
    </row>
    <row r="34" spans="1:10" x14ac:dyDescent="0.45">
      <c r="A34" s="95" t="s">
        <v>107</v>
      </c>
      <c r="B34" s="107"/>
      <c r="C34" s="107"/>
      <c r="D34" s="107"/>
      <c r="E34" s="95"/>
      <c r="G34" s="108"/>
      <c r="H34" s="108"/>
      <c r="I34" s="108"/>
      <c r="J34" s="108"/>
    </row>
    <row r="35" spans="1:10" x14ac:dyDescent="0.45">
      <c r="A35" s="95" t="s">
        <v>108</v>
      </c>
      <c r="B35" s="107"/>
      <c r="C35" s="107"/>
      <c r="D35" s="107"/>
      <c r="E35" s="95"/>
      <c r="G35" s="108"/>
      <c r="H35" s="108"/>
      <c r="I35" s="108"/>
      <c r="J35" s="108"/>
    </row>
    <row r="36" spans="1:10" x14ac:dyDescent="0.45">
      <c r="A36" s="95" t="s">
        <v>109</v>
      </c>
      <c r="B36" s="107">
        <v>425</v>
      </c>
      <c r="C36" s="107">
        <v>416</v>
      </c>
      <c r="D36" s="107" t="s">
        <v>21</v>
      </c>
      <c r="E36" s="107" t="s">
        <v>21</v>
      </c>
      <c r="G36" s="108">
        <f>B36/$B$48</f>
        <v>4.0371110243528038E-4</v>
      </c>
      <c r="H36" s="108">
        <f>C36/$C$48</f>
        <v>4.1446606110783987E-4</v>
      </c>
      <c r="I36" s="109" t="s">
        <v>21</v>
      </c>
      <c r="J36" s="109" t="s">
        <v>21</v>
      </c>
    </row>
    <row r="37" spans="1:10" x14ac:dyDescent="0.45">
      <c r="A37" s="113" t="s">
        <v>110</v>
      </c>
      <c r="B37" s="107" t="s">
        <v>21</v>
      </c>
      <c r="C37" s="107">
        <v>416</v>
      </c>
      <c r="D37" s="107">
        <v>402</v>
      </c>
      <c r="E37" s="107" t="s">
        <v>21</v>
      </c>
      <c r="G37" s="109" t="s">
        <v>21</v>
      </c>
      <c r="H37" s="108">
        <f>C37/$C$48</f>
        <v>4.1446606110783987E-4</v>
      </c>
      <c r="I37" s="108">
        <f>D37/$D$48</f>
        <v>4.2301629559789459E-4</v>
      </c>
      <c r="J37" s="109" t="s">
        <v>21</v>
      </c>
    </row>
    <row r="38" spans="1:10" x14ac:dyDescent="0.45">
      <c r="A38" s="113" t="s">
        <v>111</v>
      </c>
      <c r="B38" s="107" t="s">
        <v>21</v>
      </c>
      <c r="C38" s="107" t="s">
        <v>21</v>
      </c>
      <c r="D38" s="107">
        <v>402</v>
      </c>
      <c r="E38" s="118">
        <v>334</v>
      </c>
      <c r="G38" s="109" t="s">
        <v>21</v>
      </c>
      <c r="H38" s="109" t="s">
        <v>21</v>
      </c>
      <c r="I38" s="108">
        <f>D38/$D$48</f>
        <v>4.2301629559789459E-4</v>
      </c>
      <c r="J38" s="108">
        <f>E38/$E$48</f>
        <v>3.8757980778826541E-4</v>
      </c>
    </row>
    <row r="39" spans="1:10" x14ac:dyDescent="0.45">
      <c r="A39" s="95" t="s">
        <v>112</v>
      </c>
      <c r="B39" s="107" t="s">
        <v>21</v>
      </c>
      <c r="C39" s="107" t="s">
        <v>21</v>
      </c>
      <c r="D39" s="107" t="s">
        <v>21</v>
      </c>
      <c r="E39" s="107" t="s">
        <v>21</v>
      </c>
      <c r="G39" s="109" t="s">
        <v>21</v>
      </c>
      <c r="H39" s="109" t="s">
        <v>21</v>
      </c>
      <c r="I39" s="109" t="s">
        <v>21</v>
      </c>
      <c r="J39" s="108"/>
    </row>
    <row r="40" spans="1:10" x14ac:dyDescent="0.45">
      <c r="A40" s="95" t="s">
        <v>113</v>
      </c>
      <c r="B40" s="107">
        <v>310230</v>
      </c>
      <c r="C40" s="107">
        <v>280828</v>
      </c>
      <c r="D40" s="107">
        <v>253685</v>
      </c>
      <c r="E40" s="107">
        <v>152661</v>
      </c>
      <c r="G40" s="108">
        <f>B40/$B$48</f>
        <v>0.29469010660822831</v>
      </c>
      <c r="H40" s="108">
        <f>C40/$C$48</f>
        <v>0.27979248800190493</v>
      </c>
      <c r="I40" s="108">
        <f>D40/$D$48</f>
        <v>0.26694748494714399</v>
      </c>
      <c r="J40" s="108">
        <f>E40/$E$48</f>
        <v>0.1771506617867197</v>
      </c>
    </row>
    <row r="41" spans="1:10" x14ac:dyDescent="0.45">
      <c r="A41" s="95" t="s">
        <v>114</v>
      </c>
      <c r="B41" s="107">
        <v>-14817</v>
      </c>
      <c r="C41" s="107" t="s">
        <v>21</v>
      </c>
      <c r="D41" s="107" t="s">
        <v>21</v>
      </c>
      <c r="E41" s="107" t="s">
        <v>21</v>
      </c>
      <c r="G41" s="108">
        <f>B41/$B$48</f>
        <v>-1.4074793893608351E-2</v>
      </c>
      <c r="H41" s="109" t="s">
        <v>21</v>
      </c>
      <c r="I41" s="109" t="s">
        <v>21</v>
      </c>
      <c r="J41" s="109" t="s">
        <v>21</v>
      </c>
    </row>
    <row r="42" spans="1:10" x14ac:dyDescent="0.45">
      <c r="A42" s="113" t="s">
        <v>115</v>
      </c>
      <c r="B42" s="107" t="s">
        <v>21</v>
      </c>
      <c r="C42" s="107" t="s">
        <v>21</v>
      </c>
      <c r="D42" s="107">
        <v>-1189</v>
      </c>
      <c r="E42" s="107" t="s">
        <v>21</v>
      </c>
      <c r="G42" s="109" t="s">
        <v>21</v>
      </c>
      <c r="H42" s="109" t="s">
        <v>21</v>
      </c>
      <c r="I42" s="108">
        <f>D42/$D$48</f>
        <v>-1.2511601379748673E-3</v>
      </c>
      <c r="J42" s="109" t="s">
        <v>21</v>
      </c>
    </row>
    <row r="43" spans="1:10" x14ac:dyDescent="0.45">
      <c r="A43" s="113" t="s">
        <v>116</v>
      </c>
      <c r="B43" s="107" t="s">
        <v>21</v>
      </c>
      <c r="C43" s="107" t="s">
        <v>21</v>
      </c>
      <c r="D43" s="107">
        <v>-1189</v>
      </c>
      <c r="E43" s="107">
        <v>-1189</v>
      </c>
      <c r="G43" s="109" t="s">
        <v>21</v>
      </c>
      <c r="H43" s="109" t="s">
        <v>21</v>
      </c>
      <c r="I43" s="108">
        <f>D43/$D$48</f>
        <v>-1.2511601379748673E-3</v>
      </c>
      <c r="J43" s="108">
        <f>E43/$E$48</f>
        <v>-1.3797376989827771E-3</v>
      </c>
    </row>
    <row r="44" spans="1:10" x14ac:dyDescent="0.45">
      <c r="A44" s="95" t="s">
        <v>117</v>
      </c>
      <c r="B44" s="107">
        <v>-723</v>
      </c>
      <c r="C44" s="107">
        <v>-970</v>
      </c>
      <c r="D44" s="107">
        <v>-646</v>
      </c>
      <c r="E44" s="107">
        <v>-167</v>
      </c>
      <c r="G44" s="108">
        <f>B44/$B$48</f>
        <v>-6.8678382837813578E-4</v>
      </c>
      <c r="H44" s="108">
        <f>C44/$C$48</f>
        <v>-9.6642326748703046E-4</v>
      </c>
      <c r="I44" s="108">
        <f>D44/$D$48</f>
        <v>-6.797724551150247E-4</v>
      </c>
      <c r="J44" s="108">
        <f>E44/$E$48</f>
        <v>-1.937899038941327E-4</v>
      </c>
    </row>
    <row r="45" spans="1:10" x14ac:dyDescent="0.45">
      <c r="A45" s="95" t="s">
        <v>23</v>
      </c>
      <c r="B45" s="107">
        <v>144337</v>
      </c>
      <c r="C45" s="107">
        <v>66064</v>
      </c>
      <c r="D45" s="107">
        <v>6445</v>
      </c>
      <c r="E45" s="107">
        <v>-1191</v>
      </c>
      <c r="G45" s="108">
        <f>B45/$B$48</f>
        <v>0.13710693974635543</v>
      </c>
      <c r="H45" s="108">
        <f>C45/$C$48</f>
        <v>6.5820398704395031E-2</v>
      </c>
      <c r="I45" s="108">
        <f>D45/$D$48</f>
        <v>6.7819403610159968E-3</v>
      </c>
      <c r="J45" s="108">
        <f>E45/$E$48</f>
        <v>-1.382058536155162E-3</v>
      </c>
    </row>
    <row r="46" spans="1:10" x14ac:dyDescent="0.45">
      <c r="A46" s="121" t="s">
        <v>118</v>
      </c>
      <c r="B46" s="122">
        <v>439452</v>
      </c>
      <c r="C46" s="122">
        <v>346338</v>
      </c>
      <c r="D46" s="122">
        <v>258697</v>
      </c>
      <c r="E46" s="122">
        <v>150448</v>
      </c>
      <c r="G46" s="123">
        <f>B46/$B$48</f>
        <v>0.41743917973503253</v>
      </c>
      <c r="H46" s="123">
        <f>C46/$C$48</f>
        <v>0.34506092949992079</v>
      </c>
      <c r="I46" s="123">
        <f>D46/$D$48</f>
        <v>0.27222150901066799</v>
      </c>
      <c r="J46" s="123">
        <f>E46/$E$48</f>
        <v>0.17458265545547591</v>
      </c>
    </row>
    <row r="47" spans="1:10" x14ac:dyDescent="0.45">
      <c r="A47" s="95"/>
      <c r="B47" s="107"/>
      <c r="C47" s="107"/>
      <c r="D47" s="107"/>
      <c r="E47" s="95"/>
    </row>
    <row r="48" spans="1:10" x14ac:dyDescent="0.45">
      <c r="A48" s="114" t="s">
        <v>119</v>
      </c>
      <c r="B48" s="115">
        <v>1052733</v>
      </c>
      <c r="C48" s="115">
        <v>1003701</v>
      </c>
      <c r="D48" s="115">
        <v>950318</v>
      </c>
      <c r="E48" s="115">
        <v>861758</v>
      </c>
      <c r="G48" s="124">
        <f>SUM(G29,G30:G33,G46)</f>
        <v>1</v>
      </c>
      <c r="H48" s="124">
        <f>SUM(H29,H30:H33,H46)</f>
        <v>1</v>
      </c>
      <c r="I48" s="124">
        <f>SUM(I29,I30:I33,I46)</f>
        <v>1</v>
      </c>
      <c r="J48" s="124">
        <f>SUM(J29,J30:J33,J46)</f>
        <v>1</v>
      </c>
    </row>
    <row r="49" spans="1:16" x14ac:dyDescent="0.45">
      <c r="B49" s="125">
        <f>AVERAGE(B48:C48)</f>
        <v>1028217</v>
      </c>
      <c r="C49" s="125">
        <f>AVERAGE(C48:D48)</f>
        <v>977009.5</v>
      </c>
      <c r="D49" s="125">
        <f>AVERAGE(D48:E48)</f>
        <v>906038</v>
      </c>
      <c r="E49" s="125">
        <f>AVERAGE(E48:F48)</f>
        <v>861758</v>
      </c>
    </row>
    <row r="50" spans="1:16" x14ac:dyDescent="0.45">
      <c r="A50" s="210" t="s">
        <v>120</v>
      </c>
      <c r="B50" s="210"/>
      <c r="C50" s="210"/>
      <c r="D50" s="210"/>
      <c r="E50" s="210"/>
      <c r="G50" s="95"/>
      <c r="H50" s="95"/>
      <c r="I50" s="95"/>
      <c r="J50" s="95"/>
    </row>
    <row r="51" spans="1:16" x14ac:dyDescent="0.45">
      <c r="B51" s="211" t="s">
        <v>121</v>
      </c>
      <c r="C51" s="211"/>
      <c r="D51" s="211"/>
      <c r="E51" s="211"/>
      <c r="G51" s="205" t="s">
        <v>52</v>
      </c>
      <c r="H51" s="206"/>
      <c r="I51" s="206"/>
      <c r="J51" s="207"/>
    </row>
    <row r="52" spans="1:16" x14ac:dyDescent="0.45">
      <c r="A52" s="9"/>
      <c r="B52" s="126" t="s">
        <v>88</v>
      </c>
      <c r="C52" s="126" t="s">
        <v>89</v>
      </c>
      <c r="D52" s="126" t="s">
        <v>90</v>
      </c>
      <c r="E52" s="126" t="s">
        <v>91</v>
      </c>
      <c r="G52" s="126" t="s">
        <v>88</v>
      </c>
      <c r="H52" s="126" t="s">
        <v>89</v>
      </c>
      <c r="I52" s="126" t="s">
        <v>90</v>
      </c>
      <c r="J52" s="126" t="s">
        <v>91</v>
      </c>
      <c r="K52" s="9"/>
      <c r="L52" s="9"/>
      <c r="M52" s="3"/>
      <c r="N52" s="9"/>
      <c r="O52" s="9"/>
      <c r="P52" s="9"/>
    </row>
    <row r="53" spans="1:16" x14ac:dyDescent="0.45">
      <c r="A53" s="208"/>
      <c r="B53" s="127"/>
      <c r="C53" s="127"/>
      <c r="D53" s="127"/>
      <c r="E53" s="127"/>
      <c r="G53" s="128"/>
      <c r="H53" s="128"/>
      <c r="I53" s="128"/>
      <c r="J53" s="128"/>
      <c r="K53" s="129"/>
      <c r="L53" s="129"/>
      <c r="M53" s="129"/>
      <c r="N53" s="129"/>
      <c r="O53" s="129"/>
      <c r="P53" s="129"/>
    </row>
    <row r="54" spans="1:16" ht="15" customHeight="1" x14ac:dyDescent="0.45">
      <c r="A54" s="208"/>
      <c r="B54" s="2"/>
      <c r="C54" s="2"/>
      <c r="D54" s="2"/>
      <c r="E54" s="2"/>
      <c r="G54" s="128"/>
      <c r="H54" s="128"/>
      <c r="I54" s="128"/>
      <c r="J54" s="128"/>
      <c r="K54" s="129"/>
      <c r="L54" s="129"/>
      <c r="M54" s="129"/>
      <c r="N54" s="129"/>
      <c r="O54" s="129"/>
      <c r="P54" s="129"/>
    </row>
    <row r="55" spans="1:16" x14ac:dyDescent="0.45">
      <c r="A55" s="130" t="s">
        <v>122</v>
      </c>
      <c r="B55" s="131">
        <v>452140</v>
      </c>
      <c r="C55" s="131">
        <v>405841</v>
      </c>
      <c r="D55" s="131">
        <v>359125</v>
      </c>
      <c r="E55" s="131">
        <v>310111</v>
      </c>
      <c r="G55" s="132">
        <f>B55/$B$57</f>
        <v>0.44981982932036557</v>
      </c>
      <c r="H55" s="132">
        <f>C55/$C$57</f>
        <v>0.46810775771584645</v>
      </c>
      <c r="I55" s="132">
        <f>D55/$D$57</f>
        <v>0.48091666432318136</v>
      </c>
      <c r="J55" s="132">
        <f>E55/$E$57</f>
        <v>0.48791888970529235</v>
      </c>
      <c r="K55" s="129"/>
      <c r="L55" s="129"/>
      <c r="M55" s="129"/>
      <c r="N55" s="129"/>
      <c r="O55" s="129"/>
      <c r="P55" s="129"/>
    </row>
    <row r="56" spans="1:16" x14ac:dyDescent="0.45">
      <c r="A56" s="130" t="s">
        <v>123</v>
      </c>
      <c r="B56" s="131">
        <v>553018</v>
      </c>
      <c r="C56" s="131">
        <v>461141</v>
      </c>
      <c r="D56" s="131">
        <v>387626</v>
      </c>
      <c r="E56" s="131">
        <v>325468</v>
      </c>
      <c r="G56" s="132">
        <f>B56/$B$57</f>
        <v>0.55018017067963443</v>
      </c>
      <c r="H56" s="132">
        <f>C56/$C$57</f>
        <v>0.53189224228415355</v>
      </c>
      <c r="I56" s="132">
        <f>D56/$D$57</f>
        <v>0.51908333567681864</v>
      </c>
      <c r="J56" s="132">
        <f>E56/$E$57</f>
        <v>0.51208111029470771</v>
      </c>
      <c r="K56" s="129"/>
      <c r="L56" s="129"/>
      <c r="M56" s="129"/>
      <c r="N56" s="129"/>
      <c r="O56" s="129"/>
      <c r="P56" s="129"/>
    </row>
    <row r="57" spans="1:16" x14ac:dyDescent="0.45">
      <c r="A57" s="133" t="s">
        <v>124</v>
      </c>
      <c r="B57" s="134">
        <v>1005158</v>
      </c>
      <c r="C57" s="134">
        <v>866982</v>
      </c>
      <c r="D57" s="134">
        <v>746751</v>
      </c>
      <c r="E57" s="134">
        <v>635579</v>
      </c>
      <c r="G57" s="135">
        <f>B73/B57</f>
        <v>9.0329082591990517E-2</v>
      </c>
      <c r="H57" s="135">
        <f>C73/C57</f>
        <v>6.8766133552945738E-2</v>
      </c>
      <c r="I57" s="135">
        <f>D73/D57</f>
        <v>1.0225630765810826E-2</v>
      </c>
      <c r="J57" s="135">
        <f>E73/E57</f>
        <v>3.4126363520506501E-3</v>
      </c>
      <c r="K57" s="129"/>
      <c r="L57" s="129"/>
      <c r="M57" s="129"/>
      <c r="N57" s="129"/>
      <c r="O57" s="129"/>
      <c r="P57" s="129"/>
    </row>
    <row r="58" spans="1:16" x14ac:dyDescent="0.45">
      <c r="A58" s="130" t="s">
        <v>125</v>
      </c>
      <c r="B58" s="131">
        <v>114946</v>
      </c>
      <c r="C58" s="131">
        <v>104757</v>
      </c>
      <c r="D58" s="131">
        <v>92122</v>
      </c>
      <c r="E58" s="131">
        <v>77577</v>
      </c>
      <c r="G58" s="136">
        <f>B58/$B$60</f>
        <v>0.63752634498058791</v>
      </c>
      <c r="H58" s="136">
        <f>C58/$C$60</f>
        <v>0.64343099318223695</v>
      </c>
      <c r="I58" s="136">
        <f>D58/$D$60</f>
        <v>0.62892643795869607</v>
      </c>
      <c r="J58" s="136">
        <f>E58/$E$60</f>
        <v>0.6205464987921353</v>
      </c>
      <c r="K58" s="129"/>
      <c r="L58" s="129"/>
      <c r="M58" s="129"/>
      <c r="N58" s="129"/>
      <c r="O58" s="129"/>
      <c r="P58" s="129"/>
    </row>
    <row r="59" spans="1:16" x14ac:dyDescent="0.45">
      <c r="A59" s="130" t="s">
        <v>126</v>
      </c>
      <c r="B59" s="131">
        <v>65354</v>
      </c>
      <c r="C59" s="131">
        <v>58053</v>
      </c>
      <c r="D59" s="131">
        <v>54353</v>
      </c>
      <c r="E59" s="131">
        <v>47437</v>
      </c>
      <c r="G59" s="136">
        <f>B59/$B$60</f>
        <v>0.36247365501941209</v>
      </c>
      <c r="H59" s="136">
        <f>C59/$C$60</f>
        <v>0.35656900681776305</v>
      </c>
      <c r="I59" s="136">
        <f>D59/$D$60</f>
        <v>0.37107356204130398</v>
      </c>
      <c r="J59" s="136">
        <f>E59/$E$60</f>
        <v>0.3794535012078647</v>
      </c>
      <c r="K59" s="129"/>
      <c r="L59" s="129"/>
      <c r="M59" s="129"/>
      <c r="N59" s="129"/>
      <c r="O59" s="129"/>
      <c r="P59" s="129"/>
    </row>
    <row r="60" spans="1:16" x14ac:dyDescent="0.45">
      <c r="A60" s="137" t="s">
        <v>127</v>
      </c>
      <c r="B60" s="138">
        <v>180300</v>
      </c>
      <c r="C60" s="138">
        <v>162810</v>
      </c>
      <c r="D60" s="138">
        <v>146475</v>
      </c>
      <c r="E60" s="138">
        <v>125014</v>
      </c>
      <c r="G60" s="139">
        <f>B73/B60</f>
        <v>0.50357737104825295</v>
      </c>
      <c r="H60" s="139">
        <f t="shared" ref="H60:J60" si="8">C73/C60</f>
        <v>0.36618758061544132</v>
      </c>
      <c r="I60" s="139">
        <f t="shared" si="8"/>
        <v>5.2131763099505034E-2</v>
      </c>
      <c r="J60" s="139">
        <f t="shared" si="8"/>
        <v>1.7350056793639112E-2</v>
      </c>
      <c r="K60" s="129"/>
      <c r="L60" s="129"/>
      <c r="M60" s="129"/>
      <c r="N60" s="129"/>
      <c r="O60" s="129"/>
      <c r="P60" s="129"/>
    </row>
    <row r="61" spans="1:16" x14ac:dyDescent="0.45">
      <c r="A61" s="130" t="s">
        <v>128</v>
      </c>
      <c r="B61" s="131">
        <v>228827</v>
      </c>
      <c r="C61" s="131">
        <v>200129</v>
      </c>
      <c r="D61" s="131">
        <v>175709</v>
      </c>
      <c r="E61" s="131">
        <v>150172</v>
      </c>
      <c r="G61" s="136">
        <f>B61/$B$66</f>
        <v>0.26774602699141864</v>
      </c>
      <c r="H61" s="136">
        <f>C61/$C$66</f>
        <v>0.2643900621708814</v>
      </c>
      <c r="I61" s="140">
        <f>D61/$D$66</f>
        <v>0.2611258898185439</v>
      </c>
      <c r="J61" s="140">
        <f>E61/$E$66</f>
        <v>0.25690628528415504</v>
      </c>
      <c r="K61" s="129"/>
      <c r="L61" s="129"/>
      <c r="M61" s="129"/>
      <c r="N61" s="129"/>
      <c r="O61" s="129"/>
      <c r="P61" s="129"/>
    </row>
    <row r="62" spans="1:16" x14ac:dyDescent="0.45">
      <c r="A62" s="130" t="s">
        <v>129</v>
      </c>
      <c r="B62" s="131">
        <v>287322</v>
      </c>
      <c r="C62" s="131">
        <v>250186</v>
      </c>
      <c r="D62" s="131">
        <v>225763</v>
      </c>
      <c r="E62" s="131">
        <v>199537</v>
      </c>
      <c r="G62" s="136">
        <f t="shared" ref="G62:G65" si="9">B62/$B$66</f>
        <v>0.33618989003582789</v>
      </c>
      <c r="H62" s="136">
        <f t="shared" ref="H62:H65" si="10">C62/$C$66</f>
        <v>0.33052027489411395</v>
      </c>
      <c r="I62" s="140">
        <f t="shared" ref="I62:I65" si="11">D62/$D$66</f>
        <v>0.33551249089747209</v>
      </c>
      <c r="J62" s="140">
        <f t="shared" ref="J62:J65" si="12">E62/$E$66</f>
        <v>0.34135730660006158</v>
      </c>
      <c r="K62" s="129"/>
      <c r="L62" s="129"/>
      <c r="M62" s="129"/>
      <c r="N62" s="129"/>
      <c r="O62" s="129"/>
      <c r="P62" s="129"/>
    </row>
    <row r="63" spans="1:16" x14ac:dyDescent="0.45">
      <c r="A63" s="130" t="s">
        <v>36</v>
      </c>
      <c r="B63" s="131">
        <v>54474</v>
      </c>
      <c r="C63" s="131">
        <v>53600</v>
      </c>
      <c r="D63" s="131">
        <v>44574</v>
      </c>
      <c r="E63" s="131">
        <v>36440</v>
      </c>
      <c r="G63" s="136">
        <f t="shared" si="9"/>
        <v>6.3738969065409851E-2</v>
      </c>
      <c r="H63" s="136">
        <f t="shared" si="10"/>
        <v>7.0810863654738918E-2</v>
      </c>
      <c r="I63" s="140">
        <f t="shared" si="11"/>
        <v>6.624262509474059E-2</v>
      </c>
      <c r="J63" s="140">
        <f t="shared" si="12"/>
        <v>6.2339617476990454E-2</v>
      </c>
      <c r="K63" s="129"/>
      <c r="L63" s="129"/>
      <c r="M63" s="129"/>
      <c r="N63" s="129"/>
      <c r="O63" s="129"/>
      <c r="P63" s="129"/>
    </row>
    <row r="64" spans="1:16" x14ac:dyDescent="0.45">
      <c r="A64" s="130" t="s">
        <v>130</v>
      </c>
      <c r="B64" s="131">
        <v>88305</v>
      </c>
      <c r="C64" s="131">
        <v>78660</v>
      </c>
      <c r="D64" s="131">
        <v>70868</v>
      </c>
      <c r="E64" s="131">
        <v>66337</v>
      </c>
      <c r="G64" s="136">
        <f t="shared" si="9"/>
        <v>0.10332396488822221</v>
      </c>
      <c r="H64" s="136">
        <f t="shared" si="10"/>
        <v>0.10391758460973438</v>
      </c>
      <c r="I64" s="140">
        <f t="shared" si="11"/>
        <v>0.10531884854879699</v>
      </c>
      <c r="J64" s="140">
        <f t="shared" si="12"/>
        <v>0.11348581790809868</v>
      </c>
      <c r="K64" s="129"/>
      <c r="L64" s="129"/>
      <c r="M64" s="129"/>
      <c r="N64" s="129"/>
      <c r="O64" s="129"/>
      <c r="P64" s="129"/>
    </row>
    <row r="65" spans="1:16" x14ac:dyDescent="0.45">
      <c r="A65" s="130" t="s">
        <v>131</v>
      </c>
      <c r="B65" s="131">
        <v>15414</v>
      </c>
      <c r="C65" s="131">
        <v>11561</v>
      </c>
      <c r="D65" s="131">
        <v>9501</v>
      </c>
      <c r="E65" s="131">
        <v>7040</v>
      </c>
      <c r="G65" s="136">
        <f t="shared" si="9"/>
        <v>1.80356219329263E-2</v>
      </c>
      <c r="H65" s="136">
        <f t="shared" si="10"/>
        <v>1.5273216319261877E-2</v>
      </c>
      <c r="I65" s="140">
        <f t="shared" si="11"/>
        <v>1.4119692668935487E-2</v>
      </c>
      <c r="J65" s="140">
        <f t="shared" si="12"/>
        <v>1.2043658261196839E-2</v>
      </c>
      <c r="K65" s="129"/>
      <c r="L65" s="129"/>
      <c r="M65" s="129"/>
      <c r="N65" s="129"/>
      <c r="O65" s="129"/>
      <c r="P65" s="129"/>
    </row>
    <row r="66" spans="1:16" x14ac:dyDescent="0.45">
      <c r="A66" s="137" t="s">
        <v>132</v>
      </c>
      <c r="B66" s="138">
        <v>854642</v>
      </c>
      <c r="C66" s="138">
        <v>756946</v>
      </c>
      <c r="D66" s="138">
        <v>672890</v>
      </c>
      <c r="E66" s="138">
        <v>584540</v>
      </c>
      <c r="G66" s="139">
        <f>B73/B66</f>
        <v>0.10623746551187514</v>
      </c>
      <c r="H66" s="139">
        <f t="shared" ref="H66:J66" si="13">C73/C66</f>
        <v>7.8762553735669386E-2</v>
      </c>
      <c r="I66" s="139">
        <f t="shared" si="13"/>
        <v>1.1348065805703755E-2</v>
      </c>
      <c r="J66" s="139">
        <f t="shared" si="13"/>
        <v>3.7106100523488553E-3</v>
      </c>
      <c r="K66" s="129"/>
      <c r="L66" s="129"/>
      <c r="M66" s="129"/>
      <c r="N66" s="129"/>
      <c r="O66" s="129"/>
      <c r="P66" s="129"/>
    </row>
    <row r="67" spans="1:16" x14ac:dyDescent="0.45">
      <c r="A67" s="130" t="s">
        <v>42</v>
      </c>
      <c r="B67" s="131">
        <v>150516</v>
      </c>
      <c r="C67" s="131">
        <v>110036</v>
      </c>
      <c r="D67" s="131">
        <v>73861</v>
      </c>
      <c r="E67" s="131">
        <v>51039</v>
      </c>
      <c r="G67" s="136">
        <f>B67/$B$73</f>
        <v>1.6577564843879069</v>
      </c>
      <c r="H67" s="136">
        <f>C67/$C$73</f>
        <v>1.8456532313524212</v>
      </c>
      <c r="I67" s="140">
        <f>D67/$D$73</f>
        <v>9.6727344159245678</v>
      </c>
      <c r="J67" s="140">
        <f>E67/$E$73</f>
        <v>23.531120331950209</v>
      </c>
      <c r="K67" s="129"/>
      <c r="L67" s="129"/>
      <c r="M67" s="129"/>
      <c r="N67" s="129"/>
      <c r="O67" s="129"/>
      <c r="P67" s="129"/>
    </row>
    <row r="68" spans="1:16" x14ac:dyDescent="0.45">
      <c r="A68" s="130" t="s">
        <v>133</v>
      </c>
      <c r="B68" s="131">
        <v>6985</v>
      </c>
      <c r="C68" s="131">
        <v>11464</v>
      </c>
      <c r="D68" s="131">
        <v>34789</v>
      </c>
      <c r="E68" s="131">
        <v>47809</v>
      </c>
      <c r="G68" s="136">
        <f t="shared" ref="G68:G73" si="14">B68/$B$73</f>
        <v>7.6931549094113108E-2</v>
      </c>
      <c r="H68" s="136">
        <f t="shared" ref="H68:H73" si="15">C68/$C$73</f>
        <v>0.19228769352052197</v>
      </c>
      <c r="I68" s="140">
        <f t="shared" ref="I68:I73" si="16">D68/$D$73</f>
        <v>4.5559193294918803</v>
      </c>
      <c r="J68" s="140">
        <f t="shared" ref="J68:J73" si="17">E68/$E$73</f>
        <v>22.041954817888428</v>
      </c>
      <c r="K68" s="129"/>
      <c r="L68" s="129"/>
      <c r="M68" s="129"/>
      <c r="N68" s="129"/>
      <c r="O68" s="129"/>
      <c r="P68" s="129"/>
    </row>
    <row r="69" spans="1:16" x14ac:dyDescent="0.45">
      <c r="A69" s="130" t="s">
        <v>134</v>
      </c>
      <c r="B69" s="141" t="s">
        <v>21</v>
      </c>
      <c r="C69" s="131">
        <v>6822</v>
      </c>
      <c r="D69" s="131">
        <v>27578</v>
      </c>
      <c r="E69" s="141" t="s">
        <v>135</v>
      </c>
      <c r="F69" s="141"/>
      <c r="G69" s="142" t="s">
        <v>135</v>
      </c>
      <c r="H69" s="136">
        <f t="shared" si="15"/>
        <v>0.11442660896694007</v>
      </c>
      <c r="I69" s="140">
        <f t="shared" si="16"/>
        <v>3.611576741749607</v>
      </c>
      <c r="J69" s="140" t="s">
        <v>135</v>
      </c>
      <c r="K69" s="129"/>
      <c r="L69" s="129"/>
      <c r="M69" s="129"/>
      <c r="N69" s="129"/>
      <c r="O69" s="129"/>
      <c r="P69" s="129"/>
    </row>
    <row r="70" spans="1:16" x14ac:dyDescent="0.45">
      <c r="A70" s="130" t="s">
        <v>136</v>
      </c>
      <c r="B70" s="131">
        <v>143531</v>
      </c>
      <c r="C70" s="131">
        <v>91750</v>
      </c>
      <c r="D70" s="131">
        <v>11494</v>
      </c>
      <c r="E70" s="131">
        <v>3230</v>
      </c>
      <c r="G70" s="136">
        <f t="shared" si="14"/>
        <v>1.5808249352937938</v>
      </c>
      <c r="H70" s="136">
        <f t="shared" si="15"/>
        <v>1.5389389288649591</v>
      </c>
      <c r="I70" s="140">
        <f t="shared" si="16"/>
        <v>1.5052383446830802</v>
      </c>
      <c r="J70" s="140">
        <f t="shared" si="17"/>
        <v>1.4891655140617797</v>
      </c>
      <c r="K70" s="129"/>
      <c r="L70" s="129"/>
      <c r="M70" s="129"/>
      <c r="N70" s="129"/>
      <c r="O70" s="129"/>
      <c r="P70" s="129"/>
    </row>
    <row r="71" spans="1:16" x14ac:dyDescent="0.45">
      <c r="A71" s="130" t="s">
        <v>46</v>
      </c>
      <c r="B71" s="131">
        <v>52736</v>
      </c>
      <c r="C71" s="131">
        <v>32131</v>
      </c>
      <c r="D71" s="131">
        <v>3858</v>
      </c>
      <c r="E71" s="131">
        <v>1061</v>
      </c>
      <c r="G71" s="136">
        <f t="shared" si="14"/>
        <v>0.58082493529379375</v>
      </c>
      <c r="H71" s="136">
        <f t="shared" si="15"/>
        <v>0.5389389288649592</v>
      </c>
      <c r="I71" s="140">
        <f t="shared" si="16"/>
        <v>0.50523834468308015</v>
      </c>
      <c r="J71" s="140">
        <f t="shared" si="17"/>
        <v>0.4891655140617796</v>
      </c>
      <c r="K71" s="129"/>
      <c r="L71" s="129"/>
      <c r="M71" s="129"/>
      <c r="N71" s="129"/>
      <c r="O71" s="129"/>
      <c r="P71" s="129"/>
    </row>
    <row r="72" spans="1:16" x14ac:dyDescent="0.45">
      <c r="A72" s="143"/>
      <c r="B72" s="144"/>
      <c r="C72" s="144"/>
      <c r="D72" s="144"/>
      <c r="E72" s="145" t="s">
        <v>1</v>
      </c>
      <c r="G72" s="136">
        <f t="shared" si="14"/>
        <v>0</v>
      </c>
      <c r="H72" s="136">
        <f t="shared" si="15"/>
        <v>0</v>
      </c>
      <c r="I72" s="140">
        <f t="shared" si="16"/>
        <v>0</v>
      </c>
      <c r="J72" s="140" t="s">
        <v>135</v>
      </c>
      <c r="K72" s="129"/>
      <c r="L72" s="129"/>
      <c r="M72" s="129"/>
      <c r="N72" s="129"/>
      <c r="O72" s="129"/>
      <c r="P72" s="129"/>
    </row>
    <row r="73" spans="1:16" x14ac:dyDescent="0.45">
      <c r="A73" s="133" t="s">
        <v>47</v>
      </c>
      <c r="B73" s="134">
        <v>90795</v>
      </c>
      <c r="C73" s="134">
        <v>59619</v>
      </c>
      <c r="D73" s="134">
        <v>7636</v>
      </c>
      <c r="E73" s="134">
        <v>2169</v>
      </c>
      <c r="G73" s="146">
        <f t="shared" si="14"/>
        <v>1</v>
      </c>
      <c r="H73" s="146">
        <f t="shared" si="15"/>
        <v>1</v>
      </c>
      <c r="I73" s="147">
        <f t="shared" si="16"/>
        <v>1</v>
      </c>
      <c r="J73" s="147">
        <f t="shared" si="17"/>
        <v>1</v>
      </c>
      <c r="K73" s="129"/>
      <c r="L73" s="129"/>
      <c r="M73" s="129"/>
      <c r="N73" s="129"/>
      <c r="O73" s="129"/>
      <c r="P73" s="129"/>
    </row>
    <row r="74" spans="1:16" x14ac:dyDescent="0.45">
      <c r="A74" s="148"/>
      <c r="B74" s="149"/>
      <c r="C74" s="150"/>
      <c r="D74" s="149"/>
      <c r="E74" s="148" t="s">
        <v>1</v>
      </c>
      <c r="F74" s="129"/>
      <c r="K74" s="129"/>
      <c r="L74" s="129"/>
      <c r="M74" s="129"/>
      <c r="N74" s="129"/>
      <c r="O74" s="129"/>
      <c r="P74" s="129"/>
    </row>
    <row r="75" spans="1:16" x14ac:dyDescent="0.45">
      <c r="A75" s="130"/>
      <c r="B75" s="151"/>
      <c r="C75" s="151"/>
      <c r="D75" s="152"/>
      <c r="E75" s="152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</row>
    <row r="76" spans="1:16" x14ac:dyDescent="0.45">
      <c r="A76" s="130"/>
      <c r="B76" s="153"/>
      <c r="C76" s="153"/>
      <c r="D76" s="152"/>
      <c r="E76" s="152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</row>
    <row r="77" spans="1:16" x14ac:dyDescent="0.45">
      <c r="A77" s="130"/>
      <c r="B77" s="153"/>
      <c r="C77" s="153"/>
      <c r="D77" s="152"/>
      <c r="E77" s="152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</row>
    <row r="78" spans="1:16" x14ac:dyDescent="0.45">
      <c r="B78" s="105" t="s">
        <v>88</v>
      </c>
      <c r="C78" s="105" t="s">
        <v>89</v>
      </c>
      <c r="D78" s="105" t="s">
        <v>90</v>
      </c>
      <c r="E78" s="105" t="s">
        <v>91</v>
      </c>
    </row>
    <row r="79" spans="1:16" x14ac:dyDescent="0.45">
      <c r="A79" s="154" t="s">
        <v>54</v>
      </c>
      <c r="G79" t="s">
        <v>137</v>
      </c>
      <c r="H79" s="125">
        <f>(B7+C7)/2</f>
        <v>20694.5</v>
      </c>
      <c r="I79" s="125">
        <f>AVERAGE(D7,E7)</f>
        <v>16905.5</v>
      </c>
    </row>
    <row r="80" spans="1:16" x14ac:dyDescent="0.45">
      <c r="A80" s="155" t="s">
        <v>55</v>
      </c>
      <c r="B80" s="108">
        <f>B73/B49</f>
        <v>8.8303344527468422E-2</v>
      </c>
      <c r="C80" s="108">
        <f t="shared" ref="C80:E80" si="18">C73/C49</f>
        <v>6.1021924556516595E-2</v>
      </c>
      <c r="D80" s="108">
        <f t="shared" si="18"/>
        <v>8.4279025824523911E-3</v>
      </c>
      <c r="E80" s="108">
        <f t="shared" si="18"/>
        <v>2.51694791345134E-3</v>
      </c>
    </row>
    <row r="81" spans="1:5" x14ac:dyDescent="0.45">
      <c r="A81" s="156" t="s">
        <v>56</v>
      </c>
      <c r="B81" s="108">
        <f>B73/B57</f>
        <v>9.0329082591990517E-2</v>
      </c>
      <c r="C81" s="108">
        <f t="shared" ref="C81:E81" si="19">C73/C57</f>
        <v>6.8766133552945738E-2</v>
      </c>
      <c r="D81" s="108">
        <f t="shared" si="19"/>
        <v>1.0225630765810826E-2</v>
      </c>
      <c r="E81" s="108">
        <f t="shared" si="19"/>
        <v>3.4126363520506501E-3</v>
      </c>
    </row>
    <row r="82" spans="1:5" x14ac:dyDescent="0.45">
      <c r="A82" s="156" t="s">
        <v>57</v>
      </c>
      <c r="B82" s="108">
        <f>(B57-B60)/B57</f>
        <v>0.82062521514030629</v>
      </c>
      <c r="C82" s="108">
        <f t="shared" ref="C82:E82" si="20">(C57-C60)/C57</f>
        <v>0.8122106341308124</v>
      </c>
      <c r="D82" s="108">
        <f t="shared" si="20"/>
        <v>0.80385027941040588</v>
      </c>
      <c r="E82" s="108">
        <f t="shared" si="20"/>
        <v>0.80330690598650989</v>
      </c>
    </row>
    <row r="83" spans="1:5" x14ac:dyDescent="0.45">
      <c r="A83" s="156" t="s">
        <v>58</v>
      </c>
      <c r="B83" s="108">
        <f>B57/B21</f>
        <v>0.97757380008305639</v>
      </c>
      <c r="C83" s="108">
        <f>C57/$B$21</f>
        <v>0.84318971578956581</v>
      </c>
      <c r="D83" s="108">
        <f>D57/$D$21</f>
        <v>0.82419390798178438</v>
      </c>
      <c r="E83" s="108">
        <f>E57/$D$21</f>
        <v>0.70149265262604876</v>
      </c>
    </row>
    <row r="84" spans="1:5" x14ac:dyDescent="0.45">
      <c r="A84" s="156" t="s">
        <v>60</v>
      </c>
      <c r="B84" s="108">
        <f>B60/$H$79</f>
        <v>8.7124598323225975</v>
      </c>
      <c r="C84" s="108">
        <f t="shared" ref="C84:E84" si="21">C60/$H$79</f>
        <v>7.8673077387711707</v>
      </c>
      <c r="D84" s="108">
        <f t="shared" si="21"/>
        <v>7.077967575925971</v>
      </c>
      <c r="E84" s="108">
        <f t="shared" si="21"/>
        <v>6.040928749184566</v>
      </c>
    </row>
    <row r="85" spans="1:5" x14ac:dyDescent="0.45">
      <c r="A85" s="157" t="s">
        <v>228</v>
      </c>
      <c r="B85" s="158">
        <f>B73/42469570</f>
        <v>2.1378836658812413E-3</v>
      </c>
      <c r="C85" s="158">
        <f>C73/42207587</f>
        <v>1.4125185597556192E-3</v>
      </c>
      <c r="D85" s="158">
        <f>D73/4021760</f>
        <v>1.8986712285168682E-3</v>
      </c>
      <c r="E85" s="158">
        <f>E73/33452684</f>
        <v>6.4837846792801436E-5</v>
      </c>
    </row>
    <row r="86" spans="1:5" x14ac:dyDescent="0.45">
      <c r="A86" s="156"/>
    </row>
    <row r="87" spans="1:5" x14ac:dyDescent="0.45">
      <c r="A87" s="159" t="s">
        <v>62</v>
      </c>
    </row>
    <row r="88" spans="1:5" x14ac:dyDescent="0.45">
      <c r="A88" s="156" t="s">
        <v>63</v>
      </c>
      <c r="B88" s="160">
        <f>B12/B29</f>
        <v>0.42522652238226744</v>
      </c>
      <c r="C88" s="160">
        <f t="shared" ref="C88:E88" si="22">C12/C29</f>
        <v>0.70272651247709816</v>
      </c>
      <c r="D88" s="160">
        <f t="shared" si="22"/>
        <v>1.1362815956237229</v>
      </c>
      <c r="E88" s="160">
        <f t="shared" si="22"/>
        <v>0.87880825165422316</v>
      </c>
    </row>
    <row r="89" spans="1:5" x14ac:dyDescent="0.45">
      <c r="A89" s="156" t="s">
        <v>64</v>
      </c>
      <c r="B89" s="108">
        <f>B6/B29</f>
        <v>0.11295466177719535</v>
      </c>
      <c r="C89" s="108">
        <f t="shared" ref="C89:E89" si="23">C6/C29</f>
        <v>0.16275447343389915</v>
      </c>
      <c r="D89" s="108">
        <f t="shared" si="23"/>
        <v>0.56354109518243767</v>
      </c>
      <c r="E89" s="108">
        <f t="shared" si="23"/>
        <v>0.33685998372315207</v>
      </c>
    </row>
    <row r="91" spans="1:5" x14ac:dyDescent="0.45">
      <c r="A91" s="159" t="s">
        <v>65</v>
      </c>
    </row>
    <row r="92" spans="1:5" x14ac:dyDescent="0.45">
      <c r="A92" s="156" t="s">
        <v>66</v>
      </c>
      <c r="B92" s="108">
        <f>B33/B20</f>
        <v>0.24377311246061442</v>
      </c>
      <c r="C92" s="108">
        <f t="shared" ref="C92:E92" si="24">C33/C20</f>
        <v>0.32869948321263004</v>
      </c>
      <c r="D92" s="108">
        <f t="shared" si="24"/>
        <v>0.45144888342638989</v>
      </c>
      <c r="E92" s="108">
        <f t="shared" si="24"/>
        <v>0.56184798980688311</v>
      </c>
    </row>
    <row r="93" spans="1:5" x14ac:dyDescent="0.45">
      <c r="A93" s="156" t="s">
        <v>67</v>
      </c>
      <c r="B93">
        <f>B48/B46</f>
        <v>2.3955585592965787</v>
      </c>
      <c r="C93">
        <f t="shared" ref="C93:E93" si="25">C48/C46</f>
        <v>2.8980389099665644</v>
      </c>
      <c r="D93">
        <f t="shared" si="25"/>
        <v>3.6734790121261551</v>
      </c>
      <c r="E93">
        <f t="shared" si="25"/>
        <v>5.7279458683398916</v>
      </c>
    </row>
    <row r="94" spans="1:5" x14ac:dyDescent="0.45">
      <c r="A94" s="156" t="s">
        <v>68</v>
      </c>
      <c r="B94">
        <f>B70/B68</f>
        <v>20.548460987831067</v>
      </c>
      <c r="C94">
        <f t="shared" ref="C94:E94" si="26">C70/C68</f>
        <v>8.0033147243545013</v>
      </c>
      <c r="D94">
        <f t="shared" si="26"/>
        <v>0.33039179050849404</v>
      </c>
      <c r="E94">
        <f t="shared" si="26"/>
        <v>6.7560501160869299E-2</v>
      </c>
    </row>
  </sheetData>
  <mergeCells count="6">
    <mergeCell ref="G51:J51"/>
    <mergeCell ref="A53:A54"/>
    <mergeCell ref="A1:E1"/>
    <mergeCell ref="B2:E2"/>
    <mergeCell ref="A50:E50"/>
    <mergeCell ref="B51:E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8"/>
  <sheetViews>
    <sheetView topLeftCell="A79" zoomScale="91" zoomScaleNormal="80" workbookViewId="0">
      <selection activeCell="B87" sqref="B87:E87"/>
    </sheetView>
  </sheetViews>
  <sheetFormatPr defaultRowHeight="14.25" x14ac:dyDescent="0.45"/>
  <cols>
    <col min="1" max="1" width="77.73046875" customWidth="1"/>
    <col min="2" max="2" width="21.265625" customWidth="1"/>
    <col min="3" max="3" width="20.265625" customWidth="1"/>
    <col min="4" max="4" width="22.3984375" customWidth="1"/>
    <col min="5" max="6" width="20.1328125" customWidth="1"/>
    <col min="7" max="7" width="20.265625" customWidth="1"/>
    <col min="8" max="8" width="18.59765625" customWidth="1"/>
    <col min="9" max="9" width="10.265625" customWidth="1"/>
    <col min="10" max="10" width="11.73046875" customWidth="1"/>
  </cols>
  <sheetData>
    <row r="1" spans="1:10" ht="99" customHeight="1" x14ac:dyDescent="0.45">
      <c r="A1" s="212" t="s">
        <v>78</v>
      </c>
      <c r="B1" s="212"/>
      <c r="C1" s="212"/>
      <c r="D1" s="212"/>
      <c r="E1" s="212"/>
    </row>
    <row r="2" spans="1:10" ht="99" customHeight="1" x14ac:dyDescent="0.45">
      <c r="A2" s="10" t="s">
        <v>192</v>
      </c>
    </row>
    <row r="3" spans="1:10" ht="40.9" customHeight="1" x14ac:dyDescent="0.45">
      <c r="A3" s="169" t="s">
        <v>191</v>
      </c>
      <c r="B3" s="213" t="s">
        <v>141</v>
      </c>
      <c r="C3" s="213" t="s">
        <v>140</v>
      </c>
      <c r="D3" s="213" t="s">
        <v>139</v>
      </c>
      <c r="E3" s="213" t="s">
        <v>138</v>
      </c>
      <c r="F3" s="169"/>
      <c r="G3" s="215" t="s">
        <v>141</v>
      </c>
      <c r="H3" s="213" t="s">
        <v>140</v>
      </c>
      <c r="I3" s="213" t="s">
        <v>139</v>
      </c>
      <c r="J3" s="213" t="s">
        <v>138</v>
      </c>
    </row>
    <row r="4" spans="1:10" ht="20.45" customHeight="1" x14ac:dyDescent="0.45">
      <c r="A4" s="169" t="s">
        <v>165</v>
      </c>
      <c r="B4" s="213"/>
      <c r="C4" s="213"/>
      <c r="D4" s="213"/>
      <c r="E4" s="213"/>
      <c r="F4" s="169"/>
      <c r="G4" s="215"/>
      <c r="H4" s="213"/>
      <c r="I4" s="213"/>
      <c r="J4" s="213"/>
    </row>
    <row r="5" spans="1:10" ht="28.9" customHeight="1" x14ac:dyDescent="0.45">
      <c r="A5" s="181" t="s">
        <v>3</v>
      </c>
      <c r="B5" s="168"/>
      <c r="C5" s="168"/>
      <c r="D5" s="168"/>
      <c r="E5" s="168"/>
      <c r="F5" s="191"/>
      <c r="G5" s="95"/>
      <c r="H5" s="95"/>
      <c r="I5" s="95"/>
      <c r="J5" s="95"/>
    </row>
    <row r="6" spans="1:10" ht="17.45" customHeight="1" x14ac:dyDescent="0.45">
      <c r="A6" s="162" t="s">
        <v>4</v>
      </c>
      <c r="B6" s="164">
        <v>49266</v>
      </c>
      <c r="C6" s="164">
        <v>11220</v>
      </c>
      <c r="D6" s="164">
        <v>93329</v>
      </c>
      <c r="E6" s="164">
        <v>57502</v>
      </c>
      <c r="F6" s="194"/>
      <c r="G6" s="186">
        <f t="shared" ref="G6:G13" si="0">$B6/$B$14</f>
        <v>0.27898995962330181</v>
      </c>
      <c r="H6" s="186">
        <f t="shared" ref="H6:H13" si="1">$C6/$C$14</f>
        <v>5.6738019023924023E-2</v>
      </c>
      <c r="I6" s="186">
        <f t="shared" ref="I6:I13" si="2">$D6/$D$14</f>
        <v>0.35361404013958297</v>
      </c>
      <c r="J6" s="186">
        <f t="shared" ref="J6:J13" si="3">$E6/$E$14</f>
        <v>0.31463809669723564</v>
      </c>
    </row>
    <row r="7" spans="1:10" ht="16.149999999999999" customHeight="1" x14ac:dyDescent="0.45">
      <c r="A7" s="162" t="s">
        <v>190</v>
      </c>
      <c r="B7" s="165">
        <v>0</v>
      </c>
      <c r="C7" s="161">
        <v>9043</v>
      </c>
      <c r="D7" s="161">
        <v>19547</v>
      </c>
      <c r="E7" s="161">
        <v>7584</v>
      </c>
      <c r="F7" s="190"/>
      <c r="G7" s="186">
        <f t="shared" si="0"/>
        <v>0</v>
      </c>
      <c r="H7" s="186">
        <f t="shared" si="1"/>
        <v>4.5729225136661764E-2</v>
      </c>
      <c r="I7" s="186">
        <f t="shared" si="2"/>
        <v>7.4061584744382014E-2</v>
      </c>
      <c r="J7" s="186">
        <f t="shared" si="3"/>
        <v>4.1497953555560421E-2</v>
      </c>
    </row>
    <row r="8" spans="1:10" ht="15.6" customHeight="1" x14ac:dyDescent="0.45">
      <c r="A8" s="162" t="s">
        <v>189</v>
      </c>
      <c r="B8" s="161">
        <v>34225</v>
      </c>
      <c r="C8" s="161">
        <v>34087</v>
      </c>
      <c r="D8" s="161">
        <v>28322</v>
      </c>
      <c r="E8" s="161">
        <v>21845</v>
      </c>
      <c r="F8" s="190"/>
      <c r="G8" s="186">
        <f t="shared" si="0"/>
        <v>0.19381381415392979</v>
      </c>
      <c r="H8" s="186">
        <f t="shared" si="1"/>
        <v>0.17237333818792319</v>
      </c>
      <c r="I8" s="186">
        <f t="shared" si="2"/>
        <v>0.10730916269148143</v>
      </c>
      <c r="J8" s="186">
        <f t="shared" si="3"/>
        <v>0.11953095931186938</v>
      </c>
    </row>
    <row r="9" spans="1:10" x14ac:dyDescent="0.45">
      <c r="A9" s="162" t="s">
        <v>188</v>
      </c>
      <c r="B9" s="161">
        <v>16532</v>
      </c>
      <c r="C9" s="161">
        <v>15351</v>
      </c>
      <c r="D9" s="161">
        <v>11893</v>
      </c>
      <c r="E9" s="161">
        <v>9492</v>
      </c>
      <c r="F9" s="190"/>
      <c r="G9" s="186">
        <f t="shared" si="0"/>
        <v>9.361957561994938E-2</v>
      </c>
      <c r="H9" s="186">
        <f t="shared" si="1"/>
        <v>7.7627926028186967E-2</v>
      </c>
      <c r="I9" s="186">
        <f t="shared" si="2"/>
        <v>4.506136119941348E-2</v>
      </c>
      <c r="J9" s="186">
        <f t="shared" si="3"/>
        <v>5.1938103263367549E-2</v>
      </c>
    </row>
    <row r="10" spans="1:10" ht="18" customHeight="1" x14ac:dyDescent="0.45">
      <c r="A10" s="162" t="s">
        <v>92</v>
      </c>
      <c r="B10" s="161">
        <v>9075</v>
      </c>
      <c r="C10" s="161">
        <v>6386</v>
      </c>
      <c r="D10" s="161">
        <v>4215</v>
      </c>
      <c r="E10" s="161">
        <v>4509</v>
      </c>
      <c r="F10" s="190"/>
      <c r="G10" s="186">
        <f t="shared" si="0"/>
        <v>5.1391099005023019E-2</v>
      </c>
      <c r="H10" s="186">
        <f t="shared" si="1"/>
        <v>3.2293136317894724E-2</v>
      </c>
      <c r="I10" s="186">
        <f t="shared" si="2"/>
        <v>1.5970204107922964E-2</v>
      </c>
      <c r="J10" s="186">
        <f t="shared" si="3"/>
        <v>2.4672240583072512E-2</v>
      </c>
    </row>
    <row r="11" spans="1:10" ht="16.899999999999999" customHeight="1" x14ac:dyDescent="0.45">
      <c r="A11" s="162" t="s">
        <v>187</v>
      </c>
      <c r="B11" s="161">
        <v>1018</v>
      </c>
      <c r="C11" s="161">
        <v>21591</v>
      </c>
      <c r="D11" s="161">
        <v>9779</v>
      </c>
      <c r="E11" s="161">
        <v>4329</v>
      </c>
      <c r="F11" s="190"/>
      <c r="G11" s="186">
        <f t="shared" si="0"/>
        <v>5.7648637781943174E-3</v>
      </c>
      <c r="H11" s="186">
        <f t="shared" si="1"/>
        <v>0.10918276013774898</v>
      </c>
      <c r="I11" s="186">
        <f t="shared" si="2"/>
        <v>3.7051631309935627E-2</v>
      </c>
      <c r="J11" s="186">
        <f t="shared" si="3"/>
        <v>2.3687320799317121E-2</v>
      </c>
    </row>
    <row r="12" spans="1:10" ht="16.149999999999999" customHeight="1" x14ac:dyDescent="0.45">
      <c r="A12" s="162" t="s">
        <v>17</v>
      </c>
      <c r="B12" s="165">
        <v>0</v>
      </c>
      <c r="C12" s="165">
        <v>0</v>
      </c>
      <c r="D12" s="161">
        <v>15807</v>
      </c>
      <c r="E12" s="161">
        <v>9287</v>
      </c>
      <c r="F12" s="190"/>
      <c r="G12" s="186">
        <f t="shared" si="0"/>
        <v>0</v>
      </c>
      <c r="H12" s="186">
        <f t="shared" si="1"/>
        <v>0</v>
      </c>
      <c r="I12" s="186">
        <f t="shared" si="2"/>
        <v>5.9891107078039928E-2</v>
      </c>
      <c r="J12" s="186">
        <f t="shared" si="3"/>
        <v>5.0816389065201688E-2</v>
      </c>
    </row>
    <row r="13" spans="1:10" x14ac:dyDescent="0.45">
      <c r="A13" s="162" t="s">
        <v>186</v>
      </c>
      <c r="B13" s="161">
        <v>66471</v>
      </c>
      <c r="C13" s="161">
        <v>100073</v>
      </c>
      <c r="D13" s="161">
        <v>81037</v>
      </c>
      <c r="E13" s="161">
        <v>68208</v>
      </c>
      <c r="F13" s="190"/>
      <c r="G13" s="186">
        <f t="shared" si="0"/>
        <v>0.3764206878196017</v>
      </c>
      <c r="H13" s="186">
        <f t="shared" si="1"/>
        <v>0.5060555951676603</v>
      </c>
      <c r="I13" s="186">
        <f t="shared" si="2"/>
        <v>0.30704090872924156</v>
      </c>
      <c r="J13" s="186">
        <f t="shared" si="3"/>
        <v>0.37321893672437567</v>
      </c>
    </row>
    <row r="14" spans="1:10" ht="15" customHeight="1" x14ac:dyDescent="0.45">
      <c r="A14" s="181" t="s">
        <v>7</v>
      </c>
      <c r="B14" s="180">
        <v>176587</v>
      </c>
      <c r="C14" s="180">
        <v>197751</v>
      </c>
      <c r="D14" s="180">
        <v>263929</v>
      </c>
      <c r="E14" s="180">
        <v>182756</v>
      </c>
      <c r="F14" s="190"/>
      <c r="G14" s="185">
        <f>B$14/B$19</f>
        <v>0.16862470982669336</v>
      </c>
      <c r="H14" s="185">
        <f>C$14/C$19</f>
        <v>0.18440350546726819</v>
      </c>
      <c r="I14" s="185">
        <f>D$14/D$19</f>
        <v>0.30924371914053989</v>
      </c>
      <c r="J14" s="185">
        <f>E$14/E$19</f>
        <v>0.25896095946313596</v>
      </c>
    </row>
    <row r="15" spans="1:10" ht="16.899999999999999" customHeight="1" x14ac:dyDescent="0.45">
      <c r="A15" s="162" t="s">
        <v>8</v>
      </c>
      <c r="B15" s="161">
        <v>592806</v>
      </c>
      <c r="C15" s="161">
        <v>604712</v>
      </c>
      <c r="D15" s="161">
        <v>494401</v>
      </c>
      <c r="E15" s="161">
        <v>440538</v>
      </c>
      <c r="F15" s="190"/>
      <c r="G15" s="186">
        <f>($B15)/$B$19</f>
        <v>0.56607643673386365</v>
      </c>
      <c r="H15" s="186">
        <f>$C15/$C$19</f>
        <v>0.56389607434664135</v>
      </c>
      <c r="I15" s="186">
        <f>$D15/$D$19</f>
        <v>0.57928611098743243</v>
      </c>
      <c r="J15" s="186">
        <f>$E15/$E$19</f>
        <v>0.62423199873038904</v>
      </c>
    </row>
    <row r="16" spans="1:10" ht="15.6" customHeight="1" x14ac:dyDescent="0.45">
      <c r="A16" s="162" t="s">
        <v>185</v>
      </c>
      <c r="B16" s="161">
        <v>118973</v>
      </c>
      <c r="C16" s="161">
        <v>129282</v>
      </c>
      <c r="D16" s="161">
        <v>37631</v>
      </c>
      <c r="E16" s="161">
        <v>33403</v>
      </c>
      <c r="F16" s="190"/>
      <c r="G16" s="186">
        <f>($B16)/$B$19</f>
        <v>0.11360851932594807</v>
      </c>
      <c r="H16" s="186">
        <f>$C16/$C$19</f>
        <v>0.12055592130416214</v>
      </c>
      <c r="I16" s="186">
        <f>$D16/$D$19</f>
        <v>4.4091973201041398E-2</v>
      </c>
      <c r="J16" s="186">
        <f>$E16/$E$19</f>
        <v>4.733126643692754E-2</v>
      </c>
    </row>
    <row r="17" spans="1:10" ht="16.149999999999999" customHeight="1" x14ac:dyDescent="0.45">
      <c r="A17" s="162" t="s">
        <v>184</v>
      </c>
      <c r="B17" s="161">
        <v>41625</v>
      </c>
      <c r="C17" s="161">
        <v>26536</v>
      </c>
      <c r="D17" s="161">
        <v>19399</v>
      </c>
      <c r="E17" s="161">
        <v>16498</v>
      </c>
      <c r="F17" s="190"/>
      <c r="G17" s="186">
        <f>($B17)/$B$19</f>
        <v>3.9748132912026994E-2</v>
      </c>
      <c r="H17" s="186">
        <f>$C17/$C$19</f>
        <v>2.4744913659498203E-2</v>
      </c>
      <c r="I17" s="186">
        <f>$D17/$D$19</f>
        <v>2.2729669371714865E-2</v>
      </c>
      <c r="J17" s="186">
        <f>$E17/$E$19</f>
        <v>2.3377278498231614E-2</v>
      </c>
    </row>
    <row r="18" spans="1:10" x14ac:dyDescent="0.45">
      <c r="A18" s="162" t="s">
        <v>99</v>
      </c>
      <c r="B18" s="161">
        <v>117228</v>
      </c>
      <c r="C18" s="161">
        <v>114101</v>
      </c>
      <c r="D18" s="161">
        <v>38106</v>
      </c>
      <c r="E18" s="161">
        <v>32533</v>
      </c>
      <c r="F18" s="190"/>
      <c r="G18" s="186">
        <f>($B18)/$B$19</f>
        <v>0.11194220120146789</v>
      </c>
      <c r="H18" s="186">
        <f>$C18/$C$19</f>
        <v>0.10639958522243007</v>
      </c>
      <c r="I18" s="186">
        <f>$D18/$D$19</f>
        <v>4.4648527299271441E-2</v>
      </c>
      <c r="J18" s="186">
        <f>$E18/$E$19</f>
        <v>4.6098496871315862E-2</v>
      </c>
    </row>
    <row r="19" spans="1:10" ht="22.15" customHeight="1" x14ac:dyDescent="0.45">
      <c r="A19" s="181" t="s">
        <v>101</v>
      </c>
      <c r="B19" s="180">
        <v>1047219</v>
      </c>
      <c r="C19" s="180">
        <v>1072382</v>
      </c>
      <c r="D19" s="180">
        <v>853466</v>
      </c>
      <c r="E19" s="180">
        <v>705728</v>
      </c>
      <c r="F19" s="188"/>
      <c r="G19" s="193">
        <f>SUM(G$14:G$18)</f>
        <v>1</v>
      </c>
      <c r="H19" s="193">
        <f>SUM(H$14:H$18)</f>
        <v>1</v>
      </c>
      <c r="I19" s="193">
        <f>SUM(I$14:I$18)</f>
        <v>1</v>
      </c>
      <c r="J19" s="193">
        <f>SUM(J$14:J$18)</f>
        <v>0.99999999999999989</v>
      </c>
    </row>
    <row r="20" spans="1:10" ht="27" customHeight="1" x14ac:dyDescent="0.45">
      <c r="A20" s="181" t="s">
        <v>12</v>
      </c>
      <c r="B20" s="192"/>
      <c r="C20" s="192"/>
      <c r="D20" s="192"/>
      <c r="E20" s="192"/>
      <c r="F20" s="191"/>
      <c r="G20" s="95"/>
      <c r="H20" s="95"/>
      <c r="I20" s="95"/>
      <c r="J20" s="95"/>
    </row>
    <row r="21" spans="1:10" ht="16.899999999999999" customHeight="1" x14ac:dyDescent="0.45">
      <c r="A21" s="162" t="s">
        <v>183</v>
      </c>
      <c r="B21" s="161">
        <v>3089</v>
      </c>
      <c r="C21" s="161">
        <v>2144</v>
      </c>
      <c r="D21" s="161">
        <v>2099</v>
      </c>
      <c r="E21" s="161">
        <v>1818</v>
      </c>
      <c r="F21" s="190"/>
      <c r="G21" s="186">
        <f t="shared" ref="G21:G27" si="4">$B21/$B$28</f>
        <v>1.2766098136538152E-2</v>
      </c>
      <c r="H21" s="186">
        <f t="shared" ref="H21:H27" si="5">$C21/$C$28</f>
        <v>8.1328260432511571E-3</v>
      </c>
      <c r="I21" s="186">
        <f t="shared" ref="I21:I27" si="6">$D21/$D$28</f>
        <v>1.0737396731206997E-2</v>
      </c>
      <c r="J21" s="186">
        <f t="shared" ref="J21:J27" si="7">$E21/$E$28</f>
        <v>1.0920624241623317E-2</v>
      </c>
    </row>
    <row r="22" spans="1:10" ht="16.899999999999999" customHeight="1" x14ac:dyDescent="0.45">
      <c r="A22" s="162" t="s">
        <v>13</v>
      </c>
      <c r="B22" s="161">
        <v>45797</v>
      </c>
      <c r="C22" s="161">
        <v>44760</v>
      </c>
      <c r="D22" s="161">
        <v>37241</v>
      </c>
      <c r="E22" s="161">
        <v>31806</v>
      </c>
      <c r="F22" s="190"/>
      <c r="G22" s="186">
        <f t="shared" si="4"/>
        <v>0.18926804673325923</v>
      </c>
      <c r="H22" s="186">
        <f t="shared" si="5"/>
        <v>0.16978791683578442</v>
      </c>
      <c r="I22" s="186">
        <f t="shared" si="6"/>
        <v>0.19050566539632197</v>
      </c>
      <c r="J22" s="186">
        <f t="shared" si="7"/>
        <v>0.19105686173216238</v>
      </c>
    </row>
    <row r="23" spans="1:10" ht="15.6" customHeight="1" x14ac:dyDescent="0.45">
      <c r="A23" s="162" t="s">
        <v>182</v>
      </c>
      <c r="B23" s="161">
        <v>47304</v>
      </c>
      <c r="C23" s="161">
        <v>55578</v>
      </c>
      <c r="D23" s="161">
        <v>59161</v>
      </c>
      <c r="E23" s="161">
        <v>52049</v>
      </c>
      <c r="F23" s="190"/>
      <c r="G23" s="186">
        <f t="shared" si="4"/>
        <v>0.19549611727122068</v>
      </c>
      <c r="H23" s="186">
        <f t="shared" si="5"/>
        <v>0.2108237900334948</v>
      </c>
      <c r="I23" s="186">
        <f t="shared" si="6"/>
        <v>0.30263703097424355</v>
      </c>
      <c r="J23" s="186">
        <f t="shared" si="7"/>
        <v>0.31265542967670629</v>
      </c>
    </row>
    <row r="24" spans="1:10" ht="18.600000000000001" customHeight="1" x14ac:dyDescent="0.45">
      <c r="A24" s="162" t="s">
        <v>181</v>
      </c>
      <c r="B24" s="161">
        <v>32347</v>
      </c>
      <c r="C24" s="161">
        <v>21678</v>
      </c>
      <c r="D24" s="161">
        <v>16573</v>
      </c>
      <c r="E24" s="161">
        <v>13784</v>
      </c>
      <c r="F24" s="190"/>
      <c r="G24" s="186">
        <f t="shared" si="4"/>
        <v>0.13368241386293286</v>
      </c>
      <c r="H24" s="186">
        <f t="shared" si="5"/>
        <v>8.2231064816044128E-2</v>
      </c>
      <c r="I24" s="186">
        <f t="shared" si="6"/>
        <v>8.4778883290278023E-2</v>
      </c>
      <c r="J24" s="186">
        <f t="shared" si="7"/>
        <v>8.2799716472241908E-2</v>
      </c>
    </row>
    <row r="25" spans="1:10" ht="16.149999999999999" customHeight="1" x14ac:dyDescent="0.45">
      <c r="A25" s="162" t="s">
        <v>180</v>
      </c>
      <c r="B25" s="161">
        <v>3745</v>
      </c>
      <c r="C25" s="161">
        <v>2147</v>
      </c>
      <c r="D25" s="165">
        <v>0</v>
      </c>
      <c r="E25" s="165">
        <v>0</v>
      </c>
      <c r="F25" s="187"/>
      <c r="G25" s="186">
        <f t="shared" si="4"/>
        <v>1.5477189226719125E-2</v>
      </c>
      <c r="H25" s="186">
        <f t="shared" si="5"/>
        <v>8.1442059304385438E-3</v>
      </c>
      <c r="I25" s="186">
        <f t="shared" si="6"/>
        <v>0</v>
      </c>
      <c r="J25" s="186">
        <f t="shared" si="7"/>
        <v>0</v>
      </c>
    </row>
    <row r="26" spans="1:10" ht="16.149999999999999" customHeight="1" x14ac:dyDescent="0.45">
      <c r="A26" s="162" t="s">
        <v>179</v>
      </c>
      <c r="B26" s="165">
        <v>873</v>
      </c>
      <c r="C26" s="165">
        <v>59</v>
      </c>
      <c r="D26" s="165">
        <v>743</v>
      </c>
      <c r="E26" s="165">
        <v>0</v>
      </c>
      <c r="F26" s="187"/>
      <c r="G26" s="186">
        <f t="shared" si="4"/>
        <v>3.6079001855609601E-3</v>
      </c>
      <c r="H26" s="186">
        <f t="shared" si="5"/>
        <v>2.2380444801857198E-4</v>
      </c>
      <c r="I26" s="186">
        <f t="shared" si="6"/>
        <v>3.8008031306749879E-3</v>
      </c>
      <c r="J26" s="186">
        <f t="shared" si="7"/>
        <v>0</v>
      </c>
    </row>
    <row r="27" spans="1:10" ht="16.899999999999999" customHeight="1" x14ac:dyDescent="0.45">
      <c r="A27" s="162" t="s">
        <v>178</v>
      </c>
      <c r="B27" s="161">
        <v>108814</v>
      </c>
      <c r="C27" s="161">
        <v>137257</v>
      </c>
      <c r="D27" s="161">
        <v>79668</v>
      </c>
      <c r="E27" s="161">
        <v>67017</v>
      </c>
      <c r="F27" s="190"/>
      <c r="G27" s="186">
        <f t="shared" si="4"/>
        <v>0.44970223458376901</v>
      </c>
      <c r="H27" s="186">
        <f t="shared" si="5"/>
        <v>0.52065639189296842</v>
      </c>
      <c r="I27" s="186">
        <f t="shared" si="6"/>
        <v>0.40754022047727445</v>
      </c>
      <c r="J27" s="186">
        <f t="shared" si="7"/>
        <v>0.4025673678772661</v>
      </c>
    </row>
    <row r="28" spans="1:10" ht="16.899999999999999" customHeight="1" x14ac:dyDescent="0.45">
      <c r="A28" s="181" t="s">
        <v>16</v>
      </c>
      <c r="B28" s="180">
        <v>241969</v>
      </c>
      <c r="C28" s="180">
        <v>263623</v>
      </c>
      <c r="D28" s="180">
        <v>195485</v>
      </c>
      <c r="E28" s="180">
        <v>166474</v>
      </c>
      <c r="F28" s="188"/>
      <c r="G28" s="185">
        <f>$B28/$B$34</f>
        <v>0.45713265535527725</v>
      </c>
      <c r="H28" s="185">
        <f>$B28/$B$34</f>
        <v>0.45713265535527725</v>
      </c>
      <c r="I28" s="185">
        <f>$B28/$B$34</f>
        <v>0.45713265535527725</v>
      </c>
      <c r="J28" s="185">
        <f>$B28/$B$34</f>
        <v>0.45713265535527725</v>
      </c>
    </row>
    <row r="29" spans="1:10" ht="37.15" customHeight="1" x14ac:dyDescent="0.45">
      <c r="A29" s="181" t="s">
        <v>177</v>
      </c>
      <c r="B29" s="168"/>
      <c r="C29" s="168"/>
      <c r="D29" s="168"/>
      <c r="E29" s="168"/>
      <c r="F29" s="191"/>
      <c r="G29" s="95"/>
      <c r="H29" s="95"/>
      <c r="I29" s="95"/>
      <c r="J29" s="95"/>
    </row>
    <row r="30" spans="1:10" ht="16.149999999999999" customHeight="1" x14ac:dyDescent="0.45">
      <c r="A30" s="162" t="s">
        <v>19</v>
      </c>
      <c r="B30" s="161">
        <v>16109</v>
      </c>
      <c r="C30" s="161">
        <v>16473</v>
      </c>
      <c r="D30" s="161">
        <v>6388</v>
      </c>
      <c r="E30" s="161">
        <v>1913</v>
      </c>
      <c r="F30" s="190"/>
      <c r="G30" s="186">
        <f t="shared" ref="G30:J33" si="8">$B30/$B$34</f>
        <v>3.0433443726750789E-2</v>
      </c>
      <c r="H30" s="186">
        <f t="shared" si="8"/>
        <v>3.0433443726750789E-2</v>
      </c>
      <c r="I30" s="186">
        <f t="shared" si="8"/>
        <v>3.0433443726750789E-2</v>
      </c>
      <c r="J30" s="186">
        <f t="shared" si="8"/>
        <v>3.0433443726750789E-2</v>
      </c>
    </row>
    <row r="31" spans="1:10" ht="15.6" customHeight="1" x14ac:dyDescent="0.45">
      <c r="A31" s="162" t="s">
        <v>17</v>
      </c>
      <c r="B31" s="161">
        <v>21588</v>
      </c>
      <c r="C31" s="161">
        <v>23726</v>
      </c>
      <c r="D31" s="161">
        <v>39815</v>
      </c>
      <c r="E31" s="161">
        <v>37822</v>
      </c>
      <c r="F31" s="190"/>
      <c r="G31" s="186">
        <f t="shared" si="8"/>
        <v>4.0784479680495124E-2</v>
      </c>
      <c r="H31" s="186">
        <f t="shared" si="8"/>
        <v>4.0784479680495124E-2</v>
      </c>
      <c r="I31" s="186">
        <f t="shared" si="8"/>
        <v>4.0784479680495124E-2</v>
      </c>
      <c r="J31" s="186">
        <f t="shared" si="8"/>
        <v>4.0784479680495124E-2</v>
      </c>
    </row>
    <row r="32" spans="1:10" ht="19.149999999999999" customHeight="1" x14ac:dyDescent="0.45">
      <c r="A32" s="162" t="s">
        <v>176</v>
      </c>
      <c r="B32" s="161">
        <v>205312</v>
      </c>
      <c r="C32" s="161">
        <v>70954</v>
      </c>
      <c r="D32" s="165">
        <v>0</v>
      </c>
      <c r="E32" s="161">
        <v>0</v>
      </c>
      <c r="F32" s="190"/>
      <c r="G32" s="186">
        <f t="shared" si="8"/>
        <v>0.38787952066712134</v>
      </c>
      <c r="H32" s="186">
        <f t="shared" si="8"/>
        <v>0.38787952066712134</v>
      </c>
      <c r="I32" s="186">
        <f t="shared" si="8"/>
        <v>0.38787952066712134</v>
      </c>
      <c r="J32" s="186">
        <f t="shared" si="8"/>
        <v>0.38787952066712134</v>
      </c>
    </row>
    <row r="33" spans="1:10" ht="19.899999999999999" customHeight="1" x14ac:dyDescent="0.45">
      <c r="A33" s="162" t="s">
        <v>175</v>
      </c>
      <c r="B33" s="161">
        <v>44341</v>
      </c>
      <c r="C33" s="161">
        <v>41869</v>
      </c>
      <c r="D33" s="161">
        <v>37479</v>
      </c>
      <c r="E33" s="161">
        <v>33711</v>
      </c>
      <c r="F33" s="190"/>
      <c r="G33" s="186">
        <f t="shared" si="8"/>
        <v>8.3769900570355493E-2</v>
      </c>
      <c r="H33" s="186">
        <f t="shared" si="8"/>
        <v>8.3769900570355493E-2</v>
      </c>
      <c r="I33" s="186">
        <f t="shared" si="8"/>
        <v>8.3769900570355493E-2</v>
      </c>
      <c r="J33" s="186">
        <f t="shared" si="8"/>
        <v>8.3769900570355493E-2</v>
      </c>
    </row>
    <row r="34" spans="1:10" ht="21.6" customHeight="1" x14ac:dyDescent="0.45">
      <c r="A34" s="181" t="s">
        <v>174</v>
      </c>
      <c r="B34" s="180">
        <v>529319</v>
      </c>
      <c r="C34" s="184">
        <v>416645</v>
      </c>
      <c r="D34" s="184">
        <v>279167</v>
      </c>
      <c r="E34" s="180">
        <v>239920</v>
      </c>
      <c r="F34" s="188"/>
      <c r="G34" s="185">
        <f>SUM(G$28:G$33)</f>
        <v>0.99999999999999989</v>
      </c>
      <c r="H34" s="185">
        <f>SUM(H$28:H$33)</f>
        <v>0.99999999999999989</v>
      </c>
      <c r="I34" s="185">
        <f>SUM(I$28:I$33)</f>
        <v>0.99999999999999989</v>
      </c>
      <c r="J34" s="185">
        <f>SUM(J$28:J$33)</f>
        <v>0.99999999999999989</v>
      </c>
    </row>
    <row r="35" spans="1:10" ht="45" customHeight="1" x14ac:dyDescent="0.45">
      <c r="A35" s="181" t="s">
        <v>108</v>
      </c>
      <c r="B35" s="168"/>
      <c r="C35" s="168"/>
      <c r="D35" s="168"/>
      <c r="E35" s="168"/>
      <c r="F35" s="191"/>
      <c r="G35" s="95"/>
      <c r="H35" s="95"/>
      <c r="I35" s="95"/>
      <c r="J35" s="95"/>
    </row>
    <row r="36" spans="1:10" ht="36.6" customHeight="1" x14ac:dyDescent="0.45">
      <c r="A36" s="162" t="s">
        <v>173</v>
      </c>
      <c r="B36" s="161">
        <v>147234</v>
      </c>
      <c r="C36" s="164">
        <v>160353</v>
      </c>
      <c r="D36" s="164">
        <v>148114</v>
      </c>
      <c r="E36" s="161">
        <v>133203</v>
      </c>
      <c r="F36" s="190"/>
      <c r="G36" s="186">
        <f t="shared" ref="G36:J38" si="9">$B36/$B$39</f>
        <v>0.28421412287491871</v>
      </c>
      <c r="H36" s="186">
        <f t="shared" si="9"/>
        <v>0.28421412287491871</v>
      </c>
      <c r="I36" s="186">
        <f t="shared" si="9"/>
        <v>0.28421412287491871</v>
      </c>
      <c r="J36" s="186">
        <f t="shared" si="9"/>
        <v>0.28421412287491871</v>
      </c>
    </row>
    <row r="37" spans="1:10" ht="20.45" customHeight="1" x14ac:dyDescent="0.45">
      <c r="A37" s="162" t="s">
        <v>23</v>
      </c>
      <c r="B37" s="161">
        <v>374683</v>
      </c>
      <c r="C37" s="161">
        <v>499085</v>
      </c>
      <c r="D37" s="161">
        <v>427695</v>
      </c>
      <c r="E37" s="161">
        <v>333601</v>
      </c>
      <c r="F37" s="190"/>
      <c r="G37" s="186">
        <f t="shared" si="9"/>
        <v>0.72327179999961388</v>
      </c>
      <c r="H37" s="186">
        <f t="shared" si="9"/>
        <v>0.72327179999961388</v>
      </c>
      <c r="I37" s="186">
        <f t="shared" si="9"/>
        <v>0.72327179999961388</v>
      </c>
      <c r="J37" s="186">
        <f t="shared" si="9"/>
        <v>0.72327179999961388</v>
      </c>
    </row>
    <row r="38" spans="1:10" ht="16.899999999999999" customHeight="1" x14ac:dyDescent="0.45">
      <c r="A38" s="162" t="s">
        <v>117</v>
      </c>
      <c r="B38" s="167">
        <v>-3878</v>
      </c>
      <c r="C38" s="167">
        <v>-4094</v>
      </c>
      <c r="D38" s="167">
        <v>-2096</v>
      </c>
      <c r="E38" s="166">
        <v>-996</v>
      </c>
      <c r="F38" s="189"/>
      <c r="G38" s="186">
        <f t="shared" si="9"/>
        <v>-7.485922874532612E-3</v>
      </c>
      <c r="H38" s="186">
        <f t="shared" si="9"/>
        <v>-7.485922874532612E-3</v>
      </c>
      <c r="I38" s="186">
        <f t="shared" si="9"/>
        <v>-7.485922874532612E-3</v>
      </c>
      <c r="J38" s="186">
        <f t="shared" si="9"/>
        <v>-7.485922874532612E-3</v>
      </c>
    </row>
    <row r="39" spans="1:10" ht="19.899999999999999" customHeight="1" x14ac:dyDescent="0.45">
      <c r="A39" s="181" t="s">
        <v>172</v>
      </c>
      <c r="B39" s="180">
        <v>518039</v>
      </c>
      <c r="C39" s="180">
        <v>655344</v>
      </c>
      <c r="D39" s="180">
        <v>573713</v>
      </c>
      <c r="E39" s="180">
        <v>465808</v>
      </c>
      <c r="F39" s="188"/>
      <c r="G39" s="186">
        <f t="shared" ref="G39:J40" si="10">$B39/$B$41</f>
        <v>1.0002683915813864</v>
      </c>
      <c r="H39" s="186">
        <f t="shared" si="10"/>
        <v>1.0002683915813864</v>
      </c>
      <c r="I39" s="186">
        <f t="shared" si="10"/>
        <v>1.0002683915813864</v>
      </c>
      <c r="J39" s="186">
        <f t="shared" si="10"/>
        <v>1.0002683915813864</v>
      </c>
    </row>
    <row r="40" spans="1:10" ht="16.899999999999999" customHeight="1" x14ac:dyDescent="0.45">
      <c r="A40" s="162" t="s">
        <v>171</v>
      </c>
      <c r="B40" s="166">
        <v>-139</v>
      </c>
      <c r="C40" s="165">
        <v>393</v>
      </c>
      <c r="D40" s="165">
        <v>586</v>
      </c>
      <c r="E40" s="165">
        <v>0</v>
      </c>
      <c r="F40" s="187"/>
      <c r="G40" s="186">
        <f t="shared" si="10"/>
        <v>-2.6839158138636802E-4</v>
      </c>
      <c r="H40" s="186">
        <f t="shared" si="10"/>
        <v>-2.6839158138636802E-4</v>
      </c>
      <c r="I40" s="186">
        <f t="shared" si="10"/>
        <v>-2.6839158138636802E-4</v>
      </c>
      <c r="J40" s="186">
        <f t="shared" si="10"/>
        <v>-2.6839158138636802E-4</v>
      </c>
    </row>
    <row r="41" spans="1:10" ht="22.9" customHeight="1" x14ac:dyDescent="0.45">
      <c r="A41" s="181" t="s">
        <v>170</v>
      </c>
      <c r="B41" s="180">
        <v>517900</v>
      </c>
      <c r="C41" s="180">
        <v>655737</v>
      </c>
      <c r="D41" s="180">
        <v>574299</v>
      </c>
      <c r="E41" s="180">
        <v>465808</v>
      </c>
      <c r="F41" s="180"/>
      <c r="G41" s="185">
        <f>SUM(G$39:G$40)</f>
        <v>1</v>
      </c>
      <c r="H41" s="185">
        <f>SUM(H$39:H$40)</f>
        <v>1</v>
      </c>
      <c r="I41" s="185">
        <f>SUM(I$39:I$40)</f>
        <v>1</v>
      </c>
      <c r="J41" s="185">
        <f>SUM(J$39:J$40)</f>
        <v>1</v>
      </c>
    </row>
    <row r="42" spans="1:10" ht="21" customHeight="1" x14ac:dyDescent="0.45">
      <c r="A42" s="181" t="s">
        <v>169</v>
      </c>
      <c r="B42" s="184">
        <v>1047219</v>
      </c>
      <c r="C42" s="184">
        <v>1072382</v>
      </c>
      <c r="D42" s="184">
        <v>853466</v>
      </c>
      <c r="E42" s="184">
        <v>705728</v>
      </c>
      <c r="F42" s="183"/>
      <c r="G42" s="182"/>
      <c r="H42" s="182"/>
      <c r="I42" s="182"/>
      <c r="J42" s="182"/>
    </row>
    <row r="43" spans="1:10" x14ac:dyDescent="0.45">
      <c r="G43" s="150"/>
      <c r="H43" s="150"/>
      <c r="I43" s="150"/>
      <c r="J43" s="150"/>
    </row>
    <row r="44" spans="1:10" x14ac:dyDescent="0.45">
      <c r="G44" s="150"/>
      <c r="H44" s="150"/>
      <c r="I44" s="150"/>
      <c r="J44" s="150"/>
    </row>
    <row r="45" spans="1:10" x14ac:dyDescent="0.45">
      <c r="G45" s="150"/>
      <c r="H45" s="150"/>
      <c r="I45" s="150"/>
      <c r="J45" s="150"/>
    </row>
    <row r="46" spans="1:10" ht="58.15" customHeight="1" x14ac:dyDescent="0.45">
      <c r="A46" t="s">
        <v>168</v>
      </c>
    </row>
    <row r="48" spans="1:10" x14ac:dyDescent="0.45">
      <c r="A48" s="169" t="s">
        <v>167</v>
      </c>
      <c r="B48" s="213" t="s">
        <v>166</v>
      </c>
      <c r="C48" s="213"/>
      <c r="D48" s="213"/>
      <c r="E48" s="213"/>
    </row>
    <row r="49" spans="1:10" x14ac:dyDescent="0.45">
      <c r="A49" s="169" t="s">
        <v>165</v>
      </c>
      <c r="B49" s="169" t="s">
        <v>141</v>
      </c>
      <c r="C49" s="169" t="s">
        <v>140</v>
      </c>
      <c r="D49" s="169" t="s">
        <v>139</v>
      </c>
      <c r="E49" s="169" t="s">
        <v>138</v>
      </c>
      <c r="G49" s="169" t="s">
        <v>141</v>
      </c>
      <c r="H49" s="169" t="s">
        <v>140</v>
      </c>
      <c r="I49" s="169" t="s">
        <v>139</v>
      </c>
      <c r="J49" s="169" t="s">
        <v>138</v>
      </c>
    </row>
    <row r="50" spans="1:10" x14ac:dyDescent="0.45">
      <c r="A50" s="162" t="s">
        <v>164</v>
      </c>
      <c r="B50" s="168"/>
      <c r="C50" s="168"/>
      <c r="D50" s="168"/>
      <c r="E50" s="168"/>
      <c r="G50" s="178"/>
      <c r="H50" s="178"/>
      <c r="I50" s="178"/>
      <c r="J50" s="95"/>
    </row>
    <row r="51" spans="1:10" x14ac:dyDescent="0.45">
      <c r="A51" s="162" t="s">
        <v>163</v>
      </c>
      <c r="B51" s="164">
        <v>1891616</v>
      </c>
      <c r="C51" s="164">
        <v>1715000</v>
      </c>
      <c r="D51" s="164">
        <v>1422990</v>
      </c>
      <c r="E51" s="164">
        <v>1185351</v>
      </c>
      <c r="G51" s="178">
        <f>B$51/B$53</f>
        <v>0.95209516039164621</v>
      </c>
      <c r="H51" s="178">
        <f>C$51/C$53</f>
        <v>0.94609101671409079</v>
      </c>
      <c r="I51" s="178">
        <f>D$51/D$53</f>
        <v>0.93850970470702533</v>
      </c>
      <c r="J51" s="178">
        <f>E$51/E$53</f>
        <v>0.93576475919284385</v>
      </c>
    </row>
    <row r="52" spans="1:10" x14ac:dyDescent="0.45">
      <c r="A52" s="162" t="s">
        <v>162</v>
      </c>
      <c r="B52" s="161">
        <v>95177</v>
      </c>
      <c r="C52" s="161">
        <v>97722</v>
      </c>
      <c r="D52" s="161">
        <v>93233</v>
      </c>
      <c r="E52" s="161">
        <v>81368</v>
      </c>
      <c r="G52" s="178">
        <f>B$52/B$53</f>
        <v>4.7904839608353761E-2</v>
      </c>
      <c r="H52" s="178">
        <f>C$52/C$53</f>
        <v>5.3908983285909255E-2</v>
      </c>
      <c r="I52" s="178">
        <f>D$52/D$53</f>
        <v>6.1490295292974714E-2</v>
      </c>
      <c r="J52" s="178">
        <f>E$52/E$53</f>
        <v>6.4235240807156119E-2</v>
      </c>
    </row>
    <row r="53" spans="1:10" x14ac:dyDescent="0.45">
      <c r="A53" s="181" t="s">
        <v>161</v>
      </c>
      <c r="B53" s="180">
        <v>1986793</v>
      </c>
      <c r="C53" s="180">
        <v>1812722</v>
      </c>
      <c r="D53" s="180">
        <v>1516223</v>
      </c>
      <c r="E53" s="180">
        <v>1266719</v>
      </c>
      <c r="G53" s="179">
        <f>SUM(G$51:G$52)</f>
        <v>1</v>
      </c>
      <c r="H53" s="179">
        <f>SUM(H$51:H$52)</f>
        <v>1</v>
      </c>
      <c r="I53" s="179">
        <f>SUM(I$51:I$52)</f>
        <v>1</v>
      </c>
      <c r="J53" s="179">
        <f>SUM(J$51:J$52)</f>
        <v>1</v>
      </c>
    </row>
    <row r="54" spans="1:10" x14ac:dyDescent="0.45">
      <c r="A54" s="162" t="s">
        <v>160</v>
      </c>
      <c r="B54" s="168"/>
      <c r="C54" s="168"/>
      <c r="D54" s="168"/>
      <c r="E54" s="168"/>
      <c r="G54" s="178"/>
      <c r="H54" s="178"/>
      <c r="I54" s="178"/>
      <c r="J54" s="95"/>
    </row>
    <row r="55" spans="1:10" x14ac:dyDescent="0.45">
      <c r="A55" s="162" t="s">
        <v>159</v>
      </c>
      <c r="B55" s="161">
        <v>564687</v>
      </c>
      <c r="C55" s="161">
        <v>507812</v>
      </c>
      <c r="D55" s="161">
        <v>413890</v>
      </c>
      <c r="E55" s="161">
        <v>363755</v>
      </c>
      <c r="G55" s="178">
        <f t="shared" ref="G55:G71" si="11">B55/$B$53</f>
        <v>0.28422034907511756</v>
      </c>
      <c r="H55" s="178">
        <f t="shared" ref="H55:H71" si="12">C55/$C$53</f>
        <v>0.28013782587732705</v>
      </c>
      <c r="I55" s="178">
        <f t="shared" ref="I55:I71" si="13">D55/$D$53</f>
        <v>0.27297435799351416</v>
      </c>
      <c r="J55" s="178">
        <f t="shared" ref="J55:J71" si="14">$E55/$E$53</f>
        <v>0.28716313562834378</v>
      </c>
    </row>
    <row r="56" spans="1:10" x14ac:dyDescent="0.45">
      <c r="A56" s="162" t="s">
        <v>34</v>
      </c>
      <c r="B56" s="161">
        <v>598992</v>
      </c>
      <c r="C56" s="161">
        <v>542847</v>
      </c>
      <c r="D56" s="161">
        <v>444232</v>
      </c>
      <c r="E56" s="161">
        <v>360302</v>
      </c>
      <c r="G56" s="178">
        <f t="shared" si="11"/>
        <v>0.30148686853637996</v>
      </c>
      <c r="H56" s="178">
        <f t="shared" si="12"/>
        <v>0.29946511379020058</v>
      </c>
      <c r="I56" s="178">
        <f t="shared" si="13"/>
        <v>0.29298592621270092</v>
      </c>
      <c r="J56" s="178">
        <f t="shared" si="14"/>
        <v>0.28443719562112829</v>
      </c>
    </row>
    <row r="57" spans="1:10" x14ac:dyDescent="0.45">
      <c r="A57" s="162" t="s">
        <v>158</v>
      </c>
      <c r="B57" s="161">
        <v>285142</v>
      </c>
      <c r="C57" s="161">
        <v>250755</v>
      </c>
      <c r="D57" s="161">
        <v>209583</v>
      </c>
      <c r="E57" s="161">
        <v>174338</v>
      </c>
      <c r="G57" s="178">
        <f t="shared" si="11"/>
        <v>0.14351872590652373</v>
      </c>
      <c r="H57" s="178">
        <f t="shared" si="12"/>
        <v>0.13833064308812934</v>
      </c>
      <c r="I57" s="178">
        <f t="shared" si="13"/>
        <v>0.13822702860990765</v>
      </c>
      <c r="J57" s="178">
        <f t="shared" si="14"/>
        <v>0.13762957688327088</v>
      </c>
    </row>
    <row r="58" spans="1:10" x14ac:dyDescent="0.45">
      <c r="A58" s="162" t="s">
        <v>157</v>
      </c>
      <c r="B58" s="161">
        <v>108859</v>
      </c>
      <c r="C58" s="161">
        <v>94569</v>
      </c>
      <c r="D58" s="161">
        <v>78931</v>
      </c>
      <c r="E58" s="161">
        <v>68394</v>
      </c>
      <c r="G58" s="178">
        <f t="shared" si="11"/>
        <v>5.4791314444937143E-2</v>
      </c>
      <c r="H58" s="178">
        <f t="shared" si="12"/>
        <v>5.216961012223606E-2</v>
      </c>
      <c r="I58" s="178">
        <f t="shared" si="13"/>
        <v>5.2057645873990831E-2</v>
      </c>
      <c r="J58" s="178">
        <f t="shared" si="14"/>
        <v>5.3993032393135333E-2</v>
      </c>
    </row>
    <row r="59" spans="1:10" x14ac:dyDescent="0.45">
      <c r="A59" s="162" t="s">
        <v>156</v>
      </c>
      <c r="B59" s="161">
        <v>152140</v>
      </c>
      <c r="C59" s="161">
        <v>127503</v>
      </c>
      <c r="D59" s="161">
        <v>98454</v>
      </c>
      <c r="E59" s="161">
        <v>84978</v>
      </c>
      <c r="G59" s="178">
        <f t="shared" si="11"/>
        <v>7.6575667419806689E-2</v>
      </c>
      <c r="H59" s="178">
        <f t="shared" si="12"/>
        <v>7.0337867582563676E-2</v>
      </c>
      <c r="I59" s="178">
        <f t="shared" si="13"/>
        <v>6.4933720171768933E-2</v>
      </c>
      <c r="J59" s="178">
        <f t="shared" si="14"/>
        <v>6.7085123062020857E-2</v>
      </c>
    </row>
    <row r="60" spans="1:10" x14ac:dyDescent="0.45">
      <c r="A60" s="162" t="s">
        <v>155</v>
      </c>
      <c r="B60" s="161">
        <v>123109</v>
      </c>
      <c r="C60" s="161">
        <v>129133</v>
      </c>
      <c r="D60" s="161">
        <v>118038</v>
      </c>
      <c r="E60" s="161">
        <v>96182</v>
      </c>
      <c r="G60" s="178">
        <f t="shared" si="11"/>
        <v>6.1963677142007248E-2</v>
      </c>
      <c r="H60" s="178">
        <f t="shared" si="12"/>
        <v>7.1237067790869205E-2</v>
      </c>
      <c r="I60" s="178">
        <f t="shared" si="13"/>
        <v>7.7850026018600166E-2</v>
      </c>
      <c r="J60" s="178">
        <f t="shared" si="14"/>
        <v>7.5930020785983321E-2</v>
      </c>
    </row>
    <row r="61" spans="1:10" x14ac:dyDescent="0.45">
      <c r="A61" s="162" t="s">
        <v>154</v>
      </c>
      <c r="B61" s="161">
        <v>8730</v>
      </c>
      <c r="C61" s="161">
        <v>14154</v>
      </c>
      <c r="D61" s="161">
        <v>13544</v>
      </c>
      <c r="E61" s="161">
        <v>14647</v>
      </c>
      <c r="G61" s="178">
        <f t="shared" si="11"/>
        <v>4.3940158838892624E-3</v>
      </c>
      <c r="H61" s="178">
        <f t="shared" si="12"/>
        <v>7.8081470848811894E-3</v>
      </c>
      <c r="I61" s="178">
        <f t="shared" si="13"/>
        <v>8.9327229569792829E-3</v>
      </c>
      <c r="J61" s="178">
        <f t="shared" si="14"/>
        <v>1.1562943320499654E-2</v>
      </c>
    </row>
    <row r="62" spans="1:10" x14ac:dyDescent="0.45">
      <c r="A62" s="162" t="s">
        <v>153</v>
      </c>
      <c r="B62" s="161">
        <v>8434</v>
      </c>
      <c r="C62" s="161">
        <v>7462</v>
      </c>
      <c r="D62" s="161">
        <v>3827</v>
      </c>
      <c r="E62" s="161">
        <v>3262</v>
      </c>
      <c r="G62" s="178">
        <f t="shared" si="11"/>
        <v>4.2450320692694202E-3</v>
      </c>
      <c r="H62" s="178">
        <f t="shared" si="12"/>
        <v>4.1164613217029421E-3</v>
      </c>
      <c r="I62" s="178">
        <f t="shared" si="13"/>
        <v>2.5240350528912964E-3</v>
      </c>
      <c r="J62" s="178">
        <f t="shared" si="14"/>
        <v>2.5751567632600445E-3</v>
      </c>
    </row>
    <row r="63" spans="1:10" x14ac:dyDescent="0.45">
      <c r="A63" s="162" t="s">
        <v>41</v>
      </c>
      <c r="B63" s="161">
        <v>1850093</v>
      </c>
      <c r="C63" s="161">
        <v>1674235</v>
      </c>
      <c r="D63" s="161">
        <v>1380499</v>
      </c>
      <c r="E63" s="161">
        <v>1165858</v>
      </c>
      <c r="G63" s="178">
        <f t="shared" si="11"/>
        <v>0.93119565047793107</v>
      </c>
      <c r="H63" s="178">
        <f t="shared" si="12"/>
        <v>0.92360273665791004</v>
      </c>
      <c r="I63" s="178">
        <f t="shared" si="13"/>
        <v>0.91048546289035315</v>
      </c>
      <c r="J63" s="178">
        <f t="shared" si="14"/>
        <v>0.92037618445764213</v>
      </c>
    </row>
    <row r="64" spans="1:10" x14ac:dyDescent="0.45">
      <c r="A64" s="162" t="s">
        <v>152</v>
      </c>
      <c r="B64" s="161">
        <v>136700</v>
      </c>
      <c r="C64" s="161">
        <v>138487</v>
      </c>
      <c r="D64" s="161">
        <v>135724</v>
      </c>
      <c r="E64" s="161">
        <v>100861</v>
      </c>
      <c r="G64" s="178">
        <f t="shared" si="11"/>
        <v>6.8804349522068986E-2</v>
      </c>
      <c r="H64" s="178">
        <f t="shared" si="12"/>
        <v>7.6397263342089961E-2</v>
      </c>
      <c r="I64" s="178">
        <f t="shared" si="13"/>
        <v>8.9514537109646797E-2</v>
      </c>
      <c r="J64" s="178">
        <f t="shared" si="14"/>
        <v>7.9623815542357854E-2</v>
      </c>
    </row>
    <row r="65" spans="1:10" x14ac:dyDescent="0.45">
      <c r="A65" s="162" t="s">
        <v>44</v>
      </c>
      <c r="B65" s="161">
        <v>4160</v>
      </c>
      <c r="C65" s="161">
        <v>1685</v>
      </c>
      <c r="D65" s="165">
        <v>193</v>
      </c>
      <c r="E65" s="165">
        <v>674</v>
      </c>
      <c r="G65" s="178">
        <f t="shared" si="11"/>
        <v>2.09382658384643E-3</v>
      </c>
      <c r="H65" s="178">
        <f t="shared" si="12"/>
        <v>9.2954131962871302E-4</v>
      </c>
      <c r="I65" s="178">
        <f t="shared" si="13"/>
        <v>1.2728998306977272E-4</v>
      </c>
      <c r="J65" s="178">
        <f t="shared" si="14"/>
        <v>5.3208327971712743E-4</v>
      </c>
    </row>
    <row r="66" spans="1:10" x14ac:dyDescent="0.45">
      <c r="A66" s="162" t="s">
        <v>151</v>
      </c>
      <c r="B66" s="167">
        <v>-1464</v>
      </c>
      <c r="C66" s="165">
        <v>661</v>
      </c>
      <c r="D66" s="165">
        <v>124</v>
      </c>
      <c r="E66" s="165">
        <v>0</v>
      </c>
      <c r="G66" s="178">
        <f t="shared" si="11"/>
        <v>-7.3686589393057048E-4</v>
      </c>
      <c r="H66" s="178">
        <f t="shared" si="12"/>
        <v>3.6464499244782158E-4</v>
      </c>
      <c r="I66" s="178">
        <f t="shared" si="13"/>
        <v>8.178216528835139E-5</v>
      </c>
      <c r="J66" s="178">
        <f t="shared" si="14"/>
        <v>0</v>
      </c>
    </row>
    <row r="67" spans="1:10" x14ac:dyDescent="0.45">
      <c r="A67" s="162" t="s">
        <v>150</v>
      </c>
      <c r="B67" s="161">
        <v>134004</v>
      </c>
      <c r="C67" s="161">
        <v>136141</v>
      </c>
      <c r="D67" s="161">
        <v>135407</v>
      </c>
      <c r="E67" s="161">
        <v>101535</v>
      </c>
      <c r="G67" s="178">
        <f t="shared" si="11"/>
        <v>6.7447388832153121E-2</v>
      </c>
      <c r="H67" s="178">
        <f t="shared" si="12"/>
        <v>7.5103077030013426E-2</v>
      </c>
      <c r="I67" s="178">
        <f t="shared" si="13"/>
        <v>8.9305464961288675E-2</v>
      </c>
      <c r="J67" s="178">
        <f t="shared" si="14"/>
        <v>8.0155898822074981E-2</v>
      </c>
    </row>
    <row r="68" spans="1:10" x14ac:dyDescent="0.45">
      <c r="A68" s="162" t="s">
        <v>149</v>
      </c>
      <c r="B68" s="161">
        <v>39791</v>
      </c>
      <c r="C68" s="161">
        <v>41265</v>
      </c>
      <c r="D68" s="161">
        <v>41352</v>
      </c>
      <c r="E68" s="161">
        <v>29981</v>
      </c>
      <c r="G68" s="178">
        <f t="shared" si="11"/>
        <v>2.0027753268709925E-2</v>
      </c>
      <c r="H68" s="178">
        <f t="shared" si="12"/>
        <v>2.2764108340936999E-2</v>
      </c>
      <c r="I68" s="178">
        <f t="shared" si="13"/>
        <v>2.7273033056483115E-2</v>
      </c>
      <c r="J68" s="178">
        <f t="shared" si="14"/>
        <v>2.3668232654598217E-2</v>
      </c>
    </row>
    <row r="69" spans="1:10" x14ac:dyDescent="0.45">
      <c r="A69" s="162" t="s">
        <v>148</v>
      </c>
      <c r="B69" s="161">
        <v>94213</v>
      </c>
      <c r="C69" s="161">
        <v>94876</v>
      </c>
      <c r="D69" s="161">
        <v>94055</v>
      </c>
      <c r="E69" s="161">
        <v>71554</v>
      </c>
      <c r="G69" s="178">
        <f t="shared" si="11"/>
        <v>4.7419635563443197E-2</v>
      </c>
      <c r="H69" s="178">
        <f t="shared" si="12"/>
        <v>5.2338968689076427E-2</v>
      </c>
      <c r="I69" s="178">
        <f t="shared" si="13"/>
        <v>6.2032431904805563E-2</v>
      </c>
      <c r="J69" s="178">
        <f t="shared" si="14"/>
        <v>5.6487666167476767E-2</v>
      </c>
    </row>
    <row r="70" spans="1:10" x14ac:dyDescent="0.45">
      <c r="A70" s="162" t="s">
        <v>147</v>
      </c>
      <c r="B70" s="166">
        <v>-532</v>
      </c>
      <c r="C70" s="166">
        <v>-193</v>
      </c>
      <c r="D70" s="166">
        <v>-39</v>
      </c>
      <c r="E70" s="165">
        <v>0</v>
      </c>
      <c r="G70" s="178">
        <f t="shared" si="11"/>
        <v>-2.6776820735728384E-4</v>
      </c>
      <c r="H70" s="178">
        <f t="shared" si="12"/>
        <v>-1.0646971791592975E-4</v>
      </c>
      <c r="I70" s="178">
        <f t="shared" si="13"/>
        <v>-2.5721810050368579E-5</v>
      </c>
      <c r="J70" s="178">
        <f t="shared" si="14"/>
        <v>0</v>
      </c>
    </row>
    <row r="71" spans="1:10" x14ac:dyDescent="0.45">
      <c r="A71" s="162" t="s">
        <v>146</v>
      </c>
      <c r="B71" s="164">
        <v>94745</v>
      </c>
      <c r="C71" s="164">
        <v>95069</v>
      </c>
      <c r="D71" s="164">
        <v>94094</v>
      </c>
      <c r="E71" s="164">
        <v>71554</v>
      </c>
      <c r="G71" s="178">
        <f t="shared" si="11"/>
        <v>4.7687403770800482E-2</v>
      </c>
      <c r="H71" s="178">
        <f t="shared" si="12"/>
        <v>5.244543840699236E-2</v>
      </c>
      <c r="I71" s="178">
        <f t="shared" si="13"/>
        <v>6.2058153714855929E-2</v>
      </c>
      <c r="J71" s="178">
        <f t="shared" si="14"/>
        <v>5.6487666167476767E-2</v>
      </c>
    </row>
    <row r="72" spans="1:10" x14ac:dyDescent="0.45">
      <c r="A72" s="162" t="s">
        <v>145</v>
      </c>
      <c r="B72" s="163">
        <v>5.14</v>
      </c>
      <c r="C72" s="163">
        <v>5</v>
      </c>
      <c r="D72" s="163">
        <v>4.9800000000000004</v>
      </c>
      <c r="E72" s="163">
        <v>3.81</v>
      </c>
      <c r="F72" s="177"/>
      <c r="G72" s="177"/>
      <c r="H72" s="177"/>
    </row>
    <row r="73" spans="1:10" x14ac:dyDescent="0.45">
      <c r="A73" s="162" t="s">
        <v>144</v>
      </c>
      <c r="B73" s="163">
        <v>5.12</v>
      </c>
      <c r="C73" s="163">
        <v>4.97</v>
      </c>
      <c r="D73" s="163">
        <v>4.95</v>
      </c>
      <c r="E73" s="163">
        <v>3.79</v>
      </c>
      <c r="F73" s="177"/>
      <c r="G73" s="177"/>
      <c r="H73" s="177"/>
    </row>
    <row r="74" spans="1:10" x14ac:dyDescent="0.45">
      <c r="A74" s="162" t="s">
        <v>143</v>
      </c>
      <c r="B74" s="161">
        <v>18445172</v>
      </c>
      <c r="C74" s="161">
        <v>19013426</v>
      </c>
      <c r="D74" s="161">
        <v>18907801</v>
      </c>
      <c r="E74" s="161">
        <v>18770317</v>
      </c>
      <c r="F74" s="177"/>
      <c r="G74" s="177"/>
      <c r="H74" s="177"/>
    </row>
    <row r="75" spans="1:10" x14ac:dyDescent="0.45">
      <c r="A75" s="162" t="s">
        <v>142</v>
      </c>
      <c r="B75" s="161">
        <v>18491019</v>
      </c>
      <c r="C75" s="161">
        <v>19131494</v>
      </c>
      <c r="D75" s="161">
        <v>19001531</v>
      </c>
      <c r="E75" s="161">
        <v>18872165</v>
      </c>
      <c r="F75" s="177"/>
      <c r="G75" s="177"/>
      <c r="H75" s="177"/>
    </row>
    <row r="79" spans="1:10" x14ac:dyDescent="0.45">
      <c r="A79" t="s">
        <v>53</v>
      </c>
    </row>
    <row r="82" spans="1:5" x14ac:dyDescent="0.45">
      <c r="A82" s="214" t="s">
        <v>54</v>
      </c>
      <c r="B82" s="213" t="s">
        <v>141</v>
      </c>
      <c r="C82" s="213" t="s">
        <v>140</v>
      </c>
      <c r="D82" s="213" t="s">
        <v>139</v>
      </c>
      <c r="E82" s="213" t="s">
        <v>138</v>
      </c>
    </row>
    <row r="83" spans="1:5" ht="63" customHeight="1" x14ac:dyDescent="0.45">
      <c r="A83" s="214"/>
      <c r="B83" s="213"/>
      <c r="C83" s="213"/>
      <c r="D83" s="213"/>
      <c r="E83" s="213"/>
    </row>
    <row r="84" spans="1:5" x14ac:dyDescent="0.45">
      <c r="A84" s="176"/>
      <c r="B84" s="169"/>
      <c r="C84" s="169"/>
      <c r="D84" s="169"/>
      <c r="E84" s="169"/>
    </row>
    <row r="85" spans="1:5" x14ac:dyDescent="0.45">
      <c r="A85" s="175" t="s">
        <v>55</v>
      </c>
      <c r="B85" s="172"/>
      <c r="C85" s="118">
        <f>C71/AVERAGE(C41:D41)</f>
        <v>0.15457921556767446</v>
      </c>
      <c r="D85" s="118">
        <f>D71/AVERAGE(D41:E41)</f>
        <v>0.18093138494404903</v>
      </c>
      <c r="E85" s="118">
        <f>E71/AVERAGE(E41:E41)</f>
        <v>0.15361264727097859</v>
      </c>
    </row>
    <row r="86" spans="1:5" x14ac:dyDescent="0.45">
      <c r="A86" s="170" t="s">
        <v>56</v>
      </c>
      <c r="B86" s="200">
        <f>B$71/B$53</f>
        <v>4.7687403770800482E-2</v>
      </c>
      <c r="C86" s="200">
        <f>C$71/C$53</f>
        <v>5.244543840699236E-2</v>
      </c>
      <c r="D86" s="199">
        <f>D$71/D$53</f>
        <v>6.2058153714855929E-2</v>
      </c>
      <c r="E86" s="200">
        <f>E$71/E$53</f>
        <v>5.6487666167476767E-2</v>
      </c>
    </row>
    <row r="87" spans="1:5" x14ac:dyDescent="0.45">
      <c r="A87" s="170" t="s">
        <v>57</v>
      </c>
      <c r="B87" s="172">
        <f>(B$53-B$55)/B$53</f>
        <v>0.71577965092488249</v>
      </c>
      <c r="C87" s="172">
        <f>(C$53-C$55)/C$53</f>
        <v>0.71986217412267295</v>
      </c>
      <c r="D87" s="172">
        <f>(D$53-D$55)/D$53</f>
        <v>0.72702564200648589</v>
      </c>
      <c r="E87" s="172">
        <f>(E$53-E$55)/E$53</f>
        <v>0.71283686437165628</v>
      </c>
    </row>
    <row r="88" spans="1:5" x14ac:dyDescent="0.45">
      <c r="A88" s="170" t="s">
        <v>58</v>
      </c>
      <c r="B88" s="172"/>
      <c r="C88" s="171">
        <f>C$53/AVERAGE(C19:D19)</f>
        <v>1.8825182465075125</v>
      </c>
      <c r="D88" s="171">
        <f>D$53/AVERAGE(D19:E19)</f>
        <v>1.9448804959485477</v>
      </c>
      <c r="E88" s="171">
        <f>E$53/AVERAGE(E19:F19)</f>
        <v>1.7949110705540945</v>
      </c>
    </row>
    <row r="89" spans="1:5" x14ac:dyDescent="0.45">
      <c r="A89" s="170" t="s">
        <v>59</v>
      </c>
      <c r="B89" s="172"/>
      <c r="C89" s="172">
        <f>C$53/AVERAGE(C8:D8)</f>
        <v>58.091685494079378</v>
      </c>
      <c r="D89" s="172">
        <f>D$53/AVERAGE(D8:E8)</f>
        <v>60.447026930053617</v>
      </c>
      <c r="E89" s="172">
        <f>E$53/AVERAGE(E8:F8)</f>
        <v>57.986678873884181</v>
      </c>
    </row>
    <row r="90" spans="1:5" x14ac:dyDescent="0.45">
      <c r="A90" s="170" t="s">
        <v>60</v>
      </c>
      <c r="B90" s="172"/>
      <c r="C90" s="172">
        <f>C$55/AVERAGE(C9:D9)</f>
        <v>37.278813683746883</v>
      </c>
      <c r="D90" s="172">
        <f>D$55/AVERAGE(D9:E9)</f>
        <v>38.708440495674537</v>
      </c>
      <c r="E90" s="172">
        <f>E$55/AVERAGE(E9:F9)</f>
        <v>38.322271386430678</v>
      </c>
    </row>
    <row r="91" spans="1:5" x14ac:dyDescent="0.45">
      <c r="A91" s="174" t="s">
        <v>61</v>
      </c>
      <c r="B91" s="172"/>
      <c r="C91" s="172">
        <f>C71/C36</f>
        <v>0.59287322345076177</v>
      </c>
      <c r="D91" s="172">
        <f>D71/D36</f>
        <v>0.6352809322548848</v>
      </c>
      <c r="E91" s="172">
        <f>E71/E36</f>
        <v>0.53718009354143681</v>
      </c>
    </row>
    <row r="92" spans="1:5" x14ac:dyDescent="0.45">
      <c r="A92" s="170"/>
      <c r="B92" s="172"/>
      <c r="C92" s="172"/>
      <c r="D92" s="172"/>
      <c r="E92" s="172"/>
    </row>
    <row r="93" spans="1:5" x14ac:dyDescent="0.45">
      <c r="A93" s="173" t="s">
        <v>62</v>
      </c>
      <c r="B93" s="172"/>
      <c r="C93" s="172"/>
      <c r="D93" s="172"/>
      <c r="E93" s="172"/>
    </row>
    <row r="94" spans="1:5" x14ac:dyDescent="0.45">
      <c r="A94" s="170" t="s">
        <v>63</v>
      </c>
      <c r="B94" s="172">
        <f>B14/B28</f>
        <v>0.72979183283809079</v>
      </c>
      <c r="C94" s="172">
        <f>C14/C28</f>
        <v>0.75012802373085807</v>
      </c>
      <c r="D94" s="172">
        <f>D14/D28</f>
        <v>1.3501240504386527</v>
      </c>
      <c r="E94" s="172">
        <f>E14/E28</f>
        <v>1.0978050626524263</v>
      </c>
    </row>
    <row r="95" spans="1:5" x14ac:dyDescent="0.45">
      <c r="A95" s="170" t="s">
        <v>64</v>
      </c>
      <c r="B95" s="172">
        <f>(B6+B7+B8)/B28</f>
        <v>0.34504833263765194</v>
      </c>
      <c r="C95" s="172">
        <f>(C6+C7+C8)/C28</f>
        <v>0.2061656228781252</v>
      </c>
      <c r="D95" s="172">
        <f>(D6+D7+D8)/D28</f>
        <v>0.72229582832442385</v>
      </c>
      <c r="E95" s="172">
        <f>(E6+E7+E8)/E28</f>
        <v>0.52218965123682981</v>
      </c>
    </row>
    <row r="96" spans="1:5" x14ac:dyDescent="0.45">
      <c r="A96" s="172"/>
      <c r="B96" s="172"/>
      <c r="C96" s="172"/>
      <c r="D96" s="172"/>
      <c r="E96" s="172"/>
    </row>
    <row r="97" spans="1:5" x14ac:dyDescent="0.45">
      <c r="A97" s="173" t="s">
        <v>65</v>
      </c>
      <c r="B97" s="172"/>
      <c r="C97" s="172"/>
      <c r="D97" s="172"/>
      <c r="E97" s="172"/>
    </row>
    <row r="98" spans="1:5" x14ac:dyDescent="0.45">
      <c r="A98" s="170" t="s">
        <v>66</v>
      </c>
      <c r="B98" s="172"/>
      <c r="C98" s="171">
        <f>C34/C19</f>
        <v>0.38852293305930163</v>
      </c>
      <c r="D98" s="171">
        <f>D34/D19</f>
        <v>0.3270979746117596</v>
      </c>
      <c r="E98" s="171">
        <f>E34/E19</f>
        <v>0.3399610048063843</v>
      </c>
    </row>
    <row r="99" spans="1:5" x14ac:dyDescent="0.45">
      <c r="A99" s="170" t="s">
        <v>67</v>
      </c>
      <c r="B99" s="172"/>
      <c r="C99" s="171">
        <f>C34/C41</f>
        <v>0.63538430803813117</v>
      </c>
      <c r="D99" s="171">
        <f>D34/D41</f>
        <v>0.48610044593495721</v>
      </c>
      <c r="E99" s="171">
        <f>E34/E41</f>
        <v>0.51506199979390654</v>
      </c>
    </row>
    <row r="100" spans="1:5" x14ac:dyDescent="0.45">
      <c r="A100" s="170" t="s">
        <v>68</v>
      </c>
      <c r="B100" s="95"/>
      <c r="C100" s="95">
        <f>B67/B68</f>
        <v>3.3676962127114169</v>
      </c>
      <c r="D100" s="95">
        <f>C67/C68</f>
        <v>3.2991881739973343</v>
      </c>
      <c r="E100" s="95">
        <f>D67/D68</f>
        <v>3.2744970013542272</v>
      </c>
    </row>
    <row r="102" spans="1:5" x14ac:dyDescent="0.45">
      <c r="A102" s="169"/>
      <c r="B102" s="213"/>
      <c r="C102" s="213"/>
      <c r="D102" s="213"/>
    </row>
    <row r="103" spans="1:5" x14ac:dyDescent="0.45">
      <c r="A103" s="169"/>
      <c r="B103" s="169"/>
      <c r="C103" s="169"/>
      <c r="D103" s="169"/>
    </row>
    <row r="104" spans="1:5" x14ac:dyDescent="0.45">
      <c r="A104" s="162"/>
      <c r="B104" s="168"/>
      <c r="C104" s="168"/>
      <c r="D104" s="168"/>
    </row>
    <row r="105" spans="1:5" x14ac:dyDescent="0.45">
      <c r="A105" s="162"/>
      <c r="B105" s="164"/>
      <c r="C105" s="164"/>
      <c r="D105" s="164"/>
    </row>
    <row r="106" spans="1:5" x14ac:dyDescent="0.45">
      <c r="A106" s="162"/>
      <c r="B106" s="161"/>
      <c r="C106" s="161"/>
      <c r="D106" s="161"/>
    </row>
    <row r="107" spans="1:5" x14ac:dyDescent="0.45">
      <c r="A107" s="162"/>
      <c r="B107" s="161"/>
      <c r="C107" s="161"/>
      <c r="D107" s="161"/>
    </row>
    <row r="108" spans="1:5" x14ac:dyDescent="0.45">
      <c r="A108" s="162"/>
      <c r="B108" s="168"/>
      <c r="C108" s="168"/>
      <c r="D108" s="168"/>
    </row>
    <row r="109" spans="1:5" x14ac:dyDescent="0.45">
      <c r="A109" s="162"/>
      <c r="B109" s="161"/>
      <c r="C109" s="161"/>
      <c r="D109" s="161"/>
    </row>
    <row r="110" spans="1:5" x14ac:dyDescent="0.45">
      <c r="A110" s="162"/>
      <c r="B110" s="161"/>
      <c r="C110" s="161"/>
      <c r="D110" s="161"/>
    </row>
    <row r="111" spans="1:5" x14ac:dyDescent="0.45">
      <c r="A111" s="162"/>
      <c r="B111" s="161"/>
      <c r="C111" s="161"/>
      <c r="D111" s="161"/>
    </row>
    <row r="112" spans="1:5" x14ac:dyDescent="0.45">
      <c r="A112" s="162"/>
      <c r="B112" s="161"/>
      <c r="C112" s="161"/>
      <c r="D112" s="161"/>
    </row>
    <row r="113" spans="1:4" x14ac:dyDescent="0.45">
      <c r="A113" s="162"/>
      <c r="B113" s="161"/>
      <c r="C113" s="161"/>
      <c r="D113" s="161"/>
    </row>
    <row r="114" spans="1:4" x14ac:dyDescent="0.45">
      <c r="A114" s="162"/>
      <c r="B114" s="161"/>
      <c r="C114" s="161"/>
      <c r="D114" s="161"/>
    </row>
    <row r="115" spans="1:4" x14ac:dyDescent="0.45">
      <c r="A115" s="162"/>
      <c r="B115" s="161"/>
      <c r="C115" s="161"/>
      <c r="D115" s="161"/>
    </row>
    <row r="116" spans="1:4" x14ac:dyDescent="0.45">
      <c r="A116" s="162"/>
      <c r="B116" s="161"/>
      <c r="C116" s="161"/>
      <c r="D116" s="161"/>
    </row>
    <row r="117" spans="1:4" x14ac:dyDescent="0.45">
      <c r="A117" s="162"/>
      <c r="B117" s="161"/>
      <c r="C117" s="161"/>
      <c r="D117" s="161"/>
    </row>
    <row r="118" spans="1:4" x14ac:dyDescent="0.45">
      <c r="A118" s="162"/>
      <c r="B118" s="161"/>
      <c r="C118" s="161"/>
      <c r="D118" s="161"/>
    </row>
    <row r="119" spans="1:4" x14ac:dyDescent="0.45">
      <c r="A119" s="162"/>
      <c r="B119" s="167"/>
      <c r="C119" s="166"/>
      <c r="D119" s="165"/>
    </row>
    <row r="120" spans="1:4" x14ac:dyDescent="0.45">
      <c r="A120" s="162"/>
      <c r="B120" s="161"/>
      <c r="C120" s="161"/>
      <c r="D120" s="161"/>
    </row>
    <row r="121" spans="1:4" x14ac:dyDescent="0.45">
      <c r="A121" s="162"/>
      <c r="B121" s="161"/>
      <c r="C121" s="161"/>
      <c r="D121" s="161"/>
    </row>
    <row r="122" spans="1:4" x14ac:dyDescent="0.45">
      <c r="A122" s="162"/>
      <c r="B122" s="161"/>
      <c r="C122" s="161"/>
      <c r="D122" s="161"/>
    </row>
    <row r="123" spans="1:4" x14ac:dyDescent="0.45">
      <c r="A123" s="162"/>
      <c r="B123" s="166"/>
      <c r="C123" s="166"/>
      <c r="D123" s="165"/>
    </row>
    <row r="124" spans="1:4" x14ac:dyDescent="0.45">
      <c r="A124" s="162"/>
      <c r="B124" s="164"/>
      <c r="C124" s="164"/>
      <c r="D124" s="164"/>
    </row>
    <row r="125" spans="1:4" x14ac:dyDescent="0.45">
      <c r="A125" s="162"/>
      <c r="B125" s="163"/>
      <c r="C125" s="163"/>
      <c r="D125" s="163"/>
    </row>
    <row r="126" spans="1:4" x14ac:dyDescent="0.45">
      <c r="A126" s="162"/>
      <c r="B126" s="163"/>
      <c r="C126" s="163"/>
      <c r="D126" s="163"/>
    </row>
    <row r="127" spans="1:4" x14ac:dyDescent="0.45">
      <c r="A127" s="162"/>
      <c r="B127" s="161"/>
      <c r="C127" s="161"/>
      <c r="D127" s="161"/>
    </row>
    <row r="128" spans="1:4" x14ac:dyDescent="0.45">
      <c r="A128" s="162"/>
      <c r="B128" s="161"/>
      <c r="C128" s="161"/>
      <c r="D128" s="161"/>
    </row>
  </sheetData>
  <mergeCells count="16">
    <mergeCell ref="B102:D102"/>
    <mergeCell ref="G3:G4"/>
    <mergeCell ref="H3:H4"/>
    <mergeCell ref="I3:I4"/>
    <mergeCell ref="J3:J4"/>
    <mergeCell ref="B48:E48"/>
    <mergeCell ref="C3:C4"/>
    <mergeCell ref="D3:D4"/>
    <mergeCell ref="B3:B4"/>
    <mergeCell ref="E3:E4"/>
    <mergeCell ref="E82:E83"/>
    <mergeCell ref="A1:E1"/>
    <mergeCell ref="B82:B83"/>
    <mergeCell ref="C82:C83"/>
    <mergeCell ref="D82:D83"/>
    <mergeCell ref="A82:A83"/>
  </mergeCells>
  <hyperlinks>
    <hyperlink ref="A5" r:id="rId1" tooltip="Show more info... or Hide info" display="javascript:void(0);" xr:uid="{00000000-0004-0000-0300-000000000000}"/>
    <hyperlink ref="A6" r:id="rId2" tooltip="Show more info... or Hide info" display="javascript:void(0);" xr:uid="{00000000-0004-0000-0300-000001000000}"/>
    <hyperlink ref="A7" r:id="rId3" tooltip="Show more info... or Hide info" display="javascript:void(0);" xr:uid="{00000000-0004-0000-0300-000002000000}"/>
    <hyperlink ref="A8" r:id="rId4" tooltip="Show more info... or Hide info" display="javascript:void(0);" xr:uid="{00000000-0004-0000-0300-000003000000}"/>
    <hyperlink ref="A9" r:id="rId5" tooltip="Show more info... or Hide info" display="javascript:void(0);" xr:uid="{00000000-0004-0000-0300-000004000000}"/>
    <hyperlink ref="A10" r:id="rId6" tooltip="Show more info... or Hide info" display="javascript:void(0);" xr:uid="{00000000-0004-0000-0300-000005000000}"/>
    <hyperlink ref="A11" r:id="rId7" tooltip="Show more info... or Hide info" display="javascript:void(0);" xr:uid="{00000000-0004-0000-0300-000006000000}"/>
    <hyperlink ref="A12" r:id="rId8" tooltip="Show more info... or Hide info" display="javascript:void(0);" xr:uid="{00000000-0004-0000-0300-000007000000}"/>
    <hyperlink ref="A13" r:id="rId9" tooltip="Show more info... or Hide info" display="javascript:void(0);" xr:uid="{00000000-0004-0000-0300-000008000000}"/>
    <hyperlink ref="A14" r:id="rId10" tooltip="Show more info... or Hide info" display="javascript:void(0);" xr:uid="{00000000-0004-0000-0300-000009000000}"/>
    <hyperlink ref="A15" r:id="rId11" tooltip="Show more info... or Hide info" display="javascript:void(0);" xr:uid="{00000000-0004-0000-0300-00000A000000}"/>
    <hyperlink ref="A16" r:id="rId12" tooltip="Show more info... or Hide info" display="javascript:void(0);" xr:uid="{00000000-0004-0000-0300-00000B000000}"/>
    <hyperlink ref="A17" r:id="rId13" tooltip="Show more info... or Hide info" display="javascript:void(0);" xr:uid="{00000000-0004-0000-0300-00000C000000}"/>
    <hyperlink ref="A18" r:id="rId14" tooltip="Show more info... or Hide info" display="javascript:void(0);" xr:uid="{00000000-0004-0000-0300-00000D000000}"/>
    <hyperlink ref="A19" r:id="rId15" tooltip="Show more info... or Hide info" display="javascript:void(0);" xr:uid="{00000000-0004-0000-0300-00000E000000}"/>
    <hyperlink ref="A20" r:id="rId16" tooltip="Show more info... or Hide info" display="javascript:void(0);" xr:uid="{00000000-0004-0000-0300-00000F000000}"/>
    <hyperlink ref="A21" r:id="rId17" tooltip="Show more info... or Hide info" display="javascript:void(0);" xr:uid="{00000000-0004-0000-0300-000010000000}"/>
    <hyperlink ref="A22" r:id="rId18" tooltip="Show more info... or Hide info" display="javascript:void(0);" xr:uid="{00000000-0004-0000-0300-000011000000}"/>
    <hyperlink ref="A23" r:id="rId19" tooltip="Show more info... or Hide info" display="javascript:void(0);" xr:uid="{00000000-0004-0000-0300-000012000000}"/>
    <hyperlink ref="A24" r:id="rId20" tooltip="Show more info... or Hide info" display="javascript:void(0);" xr:uid="{00000000-0004-0000-0300-000013000000}"/>
    <hyperlink ref="A25" r:id="rId21" tooltip="Show more info... or Hide info" display="javascript:void(0);" xr:uid="{00000000-0004-0000-0300-000014000000}"/>
    <hyperlink ref="A26" r:id="rId22" tooltip="Show more info... or Hide info" display="javascript:void(0);" xr:uid="{00000000-0004-0000-0300-000015000000}"/>
    <hyperlink ref="A27" r:id="rId23" tooltip="Show more info... or Hide info" display="javascript:void(0);" xr:uid="{00000000-0004-0000-0300-000016000000}"/>
    <hyperlink ref="A28" r:id="rId24" tooltip="Show more info... or Hide info" display="javascript:void(0);" xr:uid="{00000000-0004-0000-0300-000017000000}"/>
    <hyperlink ref="A29" r:id="rId25" display="javascript:void(0);" xr:uid="{00000000-0004-0000-0300-000018000000}"/>
    <hyperlink ref="A30" r:id="rId26" display="javascript:void(0);" xr:uid="{00000000-0004-0000-0300-000019000000}"/>
    <hyperlink ref="A31" r:id="rId27" display="javascript:void(0);" xr:uid="{00000000-0004-0000-0300-00001A000000}"/>
    <hyperlink ref="A32" r:id="rId28" display="javascript:void(0);" xr:uid="{00000000-0004-0000-0300-00001B000000}"/>
    <hyperlink ref="A33" r:id="rId29" display="javascript:void(0);" xr:uid="{00000000-0004-0000-0300-00001C000000}"/>
    <hyperlink ref="A34" r:id="rId30" display="javascript:void(0);" xr:uid="{00000000-0004-0000-0300-00001D000000}"/>
    <hyperlink ref="A35" r:id="rId31" display="javascript:void(0);" xr:uid="{00000000-0004-0000-0300-00001E000000}"/>
    <hyperlink ref="A36" r:id="rId32" display="javascript:void(0);" xr:uid="{00000000-0004-0000-0300-00001F000000}"/>
    <hyperlink ref="A37" r:id="rId33" display="javascript:void(0);" xr:uid="{00000000-0004-0000-0300-000020000000}"/>
    <hyperlink ref="A38" r:id="rId34" display="javascript:void(0);" xr:uid="{00000000-0004-0000-0300-000021000000}"/>
    <hyperlink ref="A39" r:id="rId35" display="javascript:void(0);" xr:uid="{00000000-0004-0000-0300-000022000000}"/>
    <hyperlink ref="A40" r:id="rId36" display="javascript:void(0);" xr:uid="{00000000-0004-0000-0300-000023000000}"/>
    <hyperlink ref="A41" r:id="rId37" display="javascript:void(0);" xr:uid="{00000000-0004-0000-0300-000024000000}"/>
    <hyperlink ref="A42" r:id="rId38" display="javascript:void(0);" xr:uid="{00000000-0004-0000-0300-000025000000}"/>
    <hyperlink ref="A50" r:id="rId39" tooltip="Show more info... or Hide info" display="javascript:void(0);" xr:uid="{00000000-0004-0000-0300-000026000000}"/>
    <hyperlink ref="A51" r:id="rId40" tooltip="Show more info... or Hide info" display="javascript:void(0);" xr:uid="{00000000-0004-0000-0300-000027000000}"/>
    <hyperlink ref="A52" r:id="rId41" tooltip="Show more info... or Hide info" display="javascript:void(0);" xr:uid="{00000000-0004-0000-0300-000028000000}"/>
    <hyperlink ref="A53" r:id="rId42" tooltip="Show more info... or Hide info" display="javascript:void(0);" xr:uid="{00000000-0004-0000-0300-000029000000}"/>
    <hyperlink ref="A54" r:id="rId43" tooltip="Show more info... or Hide info" display="javascript:void(0);" xr:uid="{00000000-0004-0000-0300-00002A000000}"/>
    <hyperlink ref="A55" r:id="rId44" tooltip="Show more info... or Hide info" display="javascript:void(0);" xr:uid="{00000000-0004-0000-0300-00002B000000}"/>
    <hyperlink ref="A56" r:id="rId45" tooltip="Show more info... or Hide info" display="javascript:void(0);" xr:uid="{00000000-0004-0000-0300-00002C000000}"/>
    <hyperlink ref="A57" r:id="rId46" display="javascript:void(0);" xr:uid="{00000000-0004-0000-0300-00002D000000}"/>
    <hyperlink ref="A58" r:id="rId47" display="javascript:void(0);" xr:uid="{00000000-0004-0000-0300-00002E000000}"/>
    <hyperlink ref="A59" r:id="rId48" display="javascript:void(0);" xr:uid="{00000000-0004-0000-0300-00002F000000}"/>
    <hyperlink ref="A60" r:id="rId49" display="javascript:void(0);" xr:uid="{00000000-0004-0000-0300-000030000000}"/>
    <hyperlink ref="A61" r:id="rId50" display="javascript:void(0);" xr:uid="{00000000-0004-0000-0300-000031000000}"/>
    <hyperlink ref="A62" r:id="rId51" display="javascript:void(0);" xr:uid="{00000000-0004-0000-0300-000032000000}"/>
    <hyperlink ref="A63" r:id="rId52" display="javascript:void(0);" xr:uid="{00000000-0004-0000-0300-000033000000}"/>
    <hyperlink ref="A64" r:id="rId53" display="javascript:void(0);" xr:uid="{00000000-0004-0000-0300-000034000000}"/>
    <hyperlink ref="A65" r:id="rId54" display="javascript:void(0);" xr:uid="{00000000-0004-0000-0300-000035000000}"/>
    <hyperlink ref="A66" r:id="rId55" display="javascript:void(0);" xr:uid="{00000000-0004-0000-0300-000036000000}"/>
    <hyperlink ref="A67" r:id="rId56" display="javascript:void(0);" xr:uid="{00000000-0004-0000-0300-000037000000}"/>
    <hyperlink ref="A68" r:id="rId57" display="javascript:void(0);" xr:uid="{00000000-0004-0000-0300-000038000000}"/>
    <hyperlink ref="A69" r:id="rId58" display="javascript:void(0);" xr:uid="{00000000-0004-0000-0300-000039000000}"/>
    <hyperlink ref="A70" r:id="rId59" display="javascript:void(0);" xr:uid="{00000000-0004-0000-0300-00003A000000}"/>
    <hyperlink ref="A71" r:id="rId60" display="javascript:void(0);" xr:uid="{00000000-0004-0000-0300-00003B000000}"/>
    <hyperlink ref="A72" r:id="rId61" display="javascript:void(0);" xr:uid="{00000000-0004-0000-0300-00003C000000}"/>
    <hyperlink ref="A73" r:id="rId62" display="javascript:void(0);" xr:uid="{00000000-0004-0000-0300-00003D000000}"/>
    <hyperlink ref="A74" r:id="rId63" display="javascript:void(0);" xr:uid="{00000000-0004-0000-0300-00003E000000}"/>
    <hyperlink ref="A75" r:id="rId64" display="javascript:void(0);" xr:uid="{00000000-0004-0000-0300-00003F000000}"/>
  </hyperlinks>
  <pageMargins left="0.7" right="0.7" top="0.75" bottom="0.75" header="0.3" footer="0.3"/>
  <pageSetup orientation="portrait" r:id="rId6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7"/>
  <sheetViews>
    <sheetView topLeftCell="A88" workbookViewId="0">
      <selection activeCell="B94" sqref="B94:E94"/>
    </sheetView>
  </sheetViews>
  <sheetFormatPr defaultRowHeight="14.25" x14ac:dyDescent="0.45"/>
  <cols>
    <col min="1" max="1" width="78.3984375" customWidth="1"/>
    <col min="2" max="4" width="10" customWidth="1"/>
    <col min="5" max="5" width="11.1328125" customWidth="1"/>
    <col min="6" max="9" width="8.1328125" customWidth="1"/>
  </cols>
  <sheetData>
    <row r="1" spans="1:9" x14ac:dyDescent="0.4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45">
      <c r="A2" s="7"/>
      <c r="B2" s="7"/>
      <c r="C2" s="7"/>
      <c r="D2" s="8"/>
      <c r="E2" s="8"/>
      <c r="F2" s="7"/>
      <c r="G2" s="8"/>
      <c r="H2" s="7"/>
      <c r="I2" s="7"/>
    </row>
    <row r="3" spans="1:9" x14ac:dyDescent="0.45">
      <c r="A3" s="7"/>
      <c r="B3" s="7" t="s">
        <v>1</v>
      </c>
      <c r="C3" s="7"/>
      <c r="D3" s="8"/>
      <c r="E3" s="8"/>
      <c r="F3" s="7"/>
      <c r="G3" s="8"/>
      <c r="H3" s="7"/>
      <c r="I3" s="7"/>
    </row>
    <row r="4" spans="1:9" x14ac:dyDescent="0.45">
      <c r="A4" s="7"/>
      <c r="B4" s="7"/>
      <c r="C4" s="7"/>
      <c r="D4" s="8"/>
      <c r="E4" s="8"/>
      <c r="F4" s="7"/>
      <c r="G4" s="8"/>
      <c r="H4" s="7"/>
      <c r="I4" s="7"/>
    </row>
    <row r="5" spans="1:9" x14ac:dyDescent="0.45">
      <c r="A5" s="7"/>
      <c r="B5" s="216" t="s">
        <v>51</v>
      </c>
      <c r="C5" s="216"/>
      <c r="D5" s="216"/>
      <c r="E5" s="216"/>
      <c r="F5" s="216" t="s">
        <v>52</v>
      </c>
      <c r="G5" s="216"/>
      <c r="H5" s="216"/>
      <c r="I5" s="216"/>
    </row>
    <row r="6" spans="1:9" x14ac:dyDescent="0.45">
      <c r="A6" s="6"/>
      <c r="B6">
        <v>2016</v>
      </c>
      <c r="C6">
        <v>2015</v>
      </c>
      <c r="D6">
        <v>2014</v>
      </c>
      <c r="E6">
        <v>2013</v>
      </c>
      <c r="F6">
        <v>2016</v>
      </c>
      <c r="G6">
        <v>2015</v>
      </c>
      <c r="H6">
        <v>2014</v>
      </c>
      <c r="I6">
        <v>2013</v>
      </c>
    </row>
    <row r="7" spans="1:9" x14ac:dyDescent="0.45">
      <c r="A7" s="7"/>
    </row>
    <row r="8" spans="1:9" x14ac:dyDescent="0.45">
      <c r="A8" s="7"/>
    </row>
    <row r="9" spans="1:9" x14ac:dyDescent="0.45">
      <c r="A9" s="195" t="s">
        <v>2</v>
      </c>
      <c r="D9" t="s">
        <v>1</v>
      </c>
      <c r="E9" t="s">
        <v>1</v>
      </c>
    </row>
    <row r="10" spans="1:9" x14ac:dyDescent="0.45">
      <c r="A10" s="7" t="s">
        <v>3</v>
      </c>
      <c r="D10" t="s">
        <v>1</v>
      </c>
    </row>
    <row r="11" spans="1:9" x14ac:dyDescent="0.45">
      <c r="A11" s="7" t="s">
        <v>4</v>
      </c>
      <c r="B11">
        <v>1223.4000000000001</v>
      </c>
      <c r="C11">
        <v>7685.5</v>
      </c>
      <c r="D11">
        <v>2077.9</v>
      </c>
      <c r="E11">
        <v>2798.7</v>
      </c>
      <c r="F11" s="196">
        <f>(B11/$B$21)</f>
        <v>3.9434113699438174E-2</v>
      </c>
      <c r="G11" s="196">
        <f>(C11/$C$21)</f>
        <v>0.20257678834540985</v>
      </c>
      <c r="H11" s="196">
        <f>(D11/$D$21)</f>
        <v>6.0708671999626033E-2</v>
      </c>
      <c r="I11" s="196">
        <v>1.3899999999999999E-2</v>
      </c>
    </row>
    <row r="12" spans="1:9" x14ac:dyDescent="0.45">
      <c r="A12" s="7" t="s">
        <v>5</v>
      </c>
      <c r="B12">
        <v>58.9</v>
      </c>
      <c r="C12">
        <v>100.1</v>
      </c>
      <c r="D12">
        <v>110</v>
      </c>
      <c r="E12">
        <v>123.7</v>
      </c>
      <c r="F12" s="196">
        <f t="shared" ref="F12:F19" si="0">(B12/$B$21)</f>
        <v>1.8985362897636982E-3</v>
      </c>
      <c r="G12" s="196">
        <f t="shared" ref="G12:G21" si="1">(C12/$C$21)</f>
        <v>2.6384667898478337E-3</v>
      </c>
      <c r="H12" s="196">
        <f t="shared" ref="H12:H21" si="2">(D12/$D$21)</f>
        <v>3.2137994705995778E-3</v>
      </c>
      <c r="I12" s="196">
        <f>(E12/$E$21)</f>
        <v>3.3773545239349865E-3</v>
      </c>
    </row>
    <row r="13" spans="1:9" x14ac:dyDescent="0.45">
      <c r="A13" s="7" t="s">
        <v>6</v>
      </c>
      <c r="B13">
        <v>565.20000000000005</v>
      </c>
      <c r="C13">
        <v>558.70000000000005</v>
      </c>
      <c r="D13">
        <v>783.2</v>
      </c>
      <c r="E13">
        <v>807.9</v>
      </c>
      <c r="F13" s="196">
        <f t="shared" si="0"/>
        <v>1.8218212410431957E-2</v>
      </c>
      <c r="G13" s="196">
        <f t="shared" si="1"/>
        <v>1.4726387567312536E-2</v>
      </c>
      <c r="H13" s="196">
        <f t="shared" si="2"/>
        <v>2.2882252230668997E-2</v>
      </c>
      <c r="I13" s="196">
        <f t="shared" ref="I13:I21" si="3">(E13/$E$21)</f>
        <v>2.2057920128432298E-2</v>
      </c>
    </row>
    <row r="14" spans="1:9" x14ac:dyDescent="0.45">
      <c r="A14" s="7" t="s">
        <v>193</v>
      </c>
      <c r="B14">
        <v>1474.1</v>
      </c>
      <c r="C14">
        <v>1298.7</v>
      </c>
      <c r="D14">
        <v>1214</v>
      </c>
      <c r="E14">
        <v>1319.8</v>
      </c>
      <c r="F14" s="196">
        <f t="shared" si="0"/>
        <v>4.751498038608943E-2</v>
      </c>
      <c r="G14" s="196">
        <f t="shared" si="1"/>
        <v>3.4231536663090728E-2</v>
      </c>
      <c r="H14" s="196">
        <f t="shared" si="2"/>
        <v>3.5468659611889886E-2</v>
      </c>
      <c r="I14" s="196">
        <f t="shared" si="3"/>
        <v>3.6034215850358889E-2</v>
      </c>
    </row>
    <row r="15" spans="1:9" x14ac:dyDescent="0.45">
      <c r="A15" s="7" t="s">
        <v>194</v>
      </c>
      <c r="B15">
        <v>1527</v>
      </c>
      <c r="C15" t="s">
        <v>195</v>
      </c>
      <c r="D15" t="s">
        <v>196</v>
      </c>
      <c r="E15" t="s">
        <v>195</v>
      </c>
      <c r="F15" s="196">
        <f t="shared" si="0"/>
        <v>4.9220117393364467E-2</v>
      </c>
      <c r="G15" s="196"/>
      <c r="H15" s="196"/>
      <c r="I15" s="196"/>
    </row>
    <row r="16" spans="1:9" x14ac:dyDescent="0.45">
      <c r="A16" s="195" t="s">
        <v>7</v>
      </c>
      <c r="B16">
        <v>4848.6000000000004</v>
      </c>
      <c r="C16">
        <v>9643</v>
      </c>
      <c r="D16">
        <v>4185.5</v>
      </c>
      <c r="E16">
        <v>5050.1000000000004</v>
      </c>
      <c r="F16" s="196">
        <f t="shared" si="0"/>
        <v>0.15628596017908775</v>
      </c>
      <c r="G16" s="196">
        <f t="shared" si="1"/>
        <v>0.25417317936566092</v>
      </c>
      <c r="H16" s="196">
        <f t="shared" si="2"/>
        <v>0.12228506985631395</v>
      </c>
      <c r="I16" s="196">
        <f t="shared" si="3"/>
        <v>0.13788179532194078</v>
      </c>
    </row>
    <row r="17" spans="1:9" x14ac:dyDescent="0.45">
      <c r="A17" s="7" t="s">
        <v>8</v>
      </c>
      <c r="B17">
        <v>34443</v>
      </c>
      <c r="C17">
        <v>37692.400000000001</v>
      </c>
      <c r="D17">
        <v>39126.1</v>
      </c>
      <c r="E17">
        <v>40355.599999999999</v>
      </c>
      <c r="F17" s="196">
        <f t="shared" si="0"/>
        <v>1.1102085811261639</v>
      </c>
      <c r="G17" s="196">
        <f t="shared" si="1"/>
        <v>0.99350794834825662</v>
      </c>
      <c r="H17" s="196">
        <f t="shared" si="2"/>
        <v>1.1431221769693285</v>
      </c>
      <c r="I17" s="196">
        <f t="shared" si="3"/>
        <v>1.1018202766864247</v>
      </c>
    </row>
    <row r="18" spans="1:9" x14ac:dyDescent="0.45">
      <c r="A18" s="7" t="s">
        <v>197</v>
      </c>
      <c r="B18">
        <v>-13185.8</v>
      </c>
      <c r="C18">
        <v>-14574.8</v>
      </c>
      <c r="D18">
        <v>-14568.6</v>
      </c>
      <c r="E18">
        <v>-14608.3</v>
      </c>
      <c r="F18" s="196">
        <f t="shared" si="0"/>
        <v>-0.42502070983983314</v>
      </c>
      <c r="G18" s="196">
        <f t="shared" si="1"/>
        <v>-0.3841670905961459</v>
      </c>
      <c r="H18" s="196">
        <f t="shared" si="2"/>
        <v>-0.42564144515797286</v>
      </c>
      <c r="I18" s="196">
        <f t="shared" si="3"/>
        <v>-0.39884727641066658</v>
      </c>
    </row>
    <row r="19" spans="1:9" x14ac:dyDescent="0.45">
      <c r="A19" s="7" t="s">
        <v>198</v>
      </c>
      <c r="B19">
        <v>21257.599999999999</v>
      </c>
      <c r="C19">
        <v>23117.599999999999</v>
      </c>
      <c r="D19">
        <v>24557.5</v>
      </c>
      <c r="E19">
        <v>25747.3</v>
      </c>
      <c r="F19" s="196">
        <f t="shared" si="0"/>
        <v>0.68520076457182999</v>
      </c>
      <c r="G19" s="196">
        <f t="shared" si="1"/>
        <v>0.60934085775211067</v>
      </c>
      <c r="H19" s="196">
        <f t="shared" si="2"/>
        <v>0.71748073181135574</v>
      </c>
      <c r="I19" s="196">
        <f t="shared" si="3"/>
        <v>0.70297300027575804</v>
      </c>
    </row>
    <row r="20" spans="1:9" x14ac:dyDescent="0.45">
      <c r="A20" s="7"/>
      <c r="F20" s="196"/>
      <c r="G20" s="196"/>
      <c r="H20" s="196"/>
      <c r="I20" s="196"/>
    </row>
    <row r="21" spans="1:9" x14ac:dyDescent="0.45">
      <c r="A21" s="195" t="s">
        <v>10</v>
      </c>
      <c r="B21">
        <v>31023.9</v>
      </c>
      <c r="C21">
        <v>37938.699999999997</v>
      </c>
      <c r="D21">
        <v>34227.4</v>
      </c>
      <c r="E21">
        <v>36626.300000000003</v>
      </c>
      <c r="F21" s="196">
        <f>B21/$B$21</f>
        <v>1</v>
      </c>
      <c r="G21" s="196">
        <f t="shared" si="1"/>
        <v>1</v>
      </c>
      <c r="H21" s="196">
        <f t="shared" si="2"/>
        <v>1</v>
      </c>
      <c r="I21" s="196">
        <f t="shared" si="3"/>
        <v>1</v>
      </c>
    </row>
    <row r="22" spans="1:9" x14ac:dyDescent="0.45">
      <c r="A22" s="7"/>
      <c r="F22" s="196"/>
      <c r="G22" s="196"/>
      <c r="H22" s="196"/>
      <c r="I22" s="196"/>
    </row>
    <row r="23" spans="1:9" x14ac:dyDescent="0.45">
      <c r="A23" s="7"/>
      <c r="F23" s="196"/>
      <c r="G23" s="196"/>
      <c r="H23" s="196"/>
      <c r="I23" s="196"/>
    </row>
    <row r="24" spans="1:9" x14ac:dyDescent="0.45">
      <c r="A24" s="7"/>
      <c r="F24" s="196"/>
      <c r="G24" s="196"/>
      <c r="H24" s="196"/>
      <c r="I24" s="196"/>
    </row>
    <row r="25" spans="1:9" x14ac:dyDescent="0.45">
      <c r="A25" s="195" t="s">
        <v>11</v>
      </c>
      <c r="F25" s="196"/>
      <c r="G25" s="196"/>
      <c r="H25" s="196"/>
      <c r="I25" s="196"/>
    </row>
    <row r="26" spans="1:9" x14ac:dyDescent="0.45">
      <c r="A26" s="7" t="s">
        <v>12</v>
      </c>
      <c r="F26" s="196"/>
      <c r="G26" s="196"/>
      <c r="H26" s="196"/>
      <c r="I26" s="196"/>
    </row>
    <row r="27" spans="1:9" x14ac:dyDescent="0.45">
      <c r="A27" s="7" t="s">
        <v>13</v>
      </c>
      <c r="B27">
        <v>756</v>
      </c>
      <c r="C27">
        <v>874.7</v>
      </c>
      <c r="D27">
        <v>860.1</v>
      </c>
      <c r="E27">
        <v>1086</v>
      </c>
      <c r="F27" s="196">
        <f>B27/$B$50</f>
        <v>2.4368309593571405E-2</v>
      </c>
      <c r="G27" s="196">
        <f>C27/$C$50</f>
        <v>2.30556133974016E-2</v>
      </c>
      <c r="H27" s="196">
        <f>D27/$D$50</f>
        <v>2.5128990224206338E-2</v>
      </c>
      <c r="I27" s="196">
        <v>6.59E-2</v>
      </c>
    </row>
    <row r="28" spans="1:9" x14ac:dyDescent="0.45">
      <c r="A28" s="7" t="s">
        <v>14</v>
      </c>
      <c r="B28">
        <v>77.2</v>
      </c>
      <c r="C28" t="s">
        <v>195</v>
      </c>
      <c r="D28" t="s">
        <v>196</v>
      </c>
      <c r="E28" t="s">
        <v>196</v>
      </c>
      <c r="F28" s="196">
        <f t="shared" ref="F28:F50" si="4">B28/$B$50</f>
        <v>2.4884041013541174E-3</v>
      </c>
      <c r="G28" s="196"/>
      <c r="H28" s="196"/>
      <c r="I28" s="196"/>
    </row>
    <row r="29" spans="1:9" x14ac:dyDescent="0.45">
      <c r="A29" s="7" t="s">
        <v>199</v>
      </c>
      <c r="B29">
        <v>247.5</v>
      </c>
      <c r="C29">
        <v>233.1</v>
      </c>
      <c r="D29">
        <v>233.7</v>
      </c>
      <c r="E29">
        <v>221.6</v>
      </c>
      <c r="F29" s="196">
        <f t="shared" si="4"/>
        <v>7.9777204026573057E-3</v>
      </c>
      <c r="G29" s="196">
        <f>C29/$C$50</f>
        <v>6.1441219651701302E-3</v>
      </c>
      <c r="H29" s="196">
        <f>D29/$D$50</f>
        <v>6.8278630570829208E-3</v>
      </c>
      <c r="I29" s="196">
        <f>E29/$E$50</f>
        <v>6.0502971908164343E-3</v>
      </c>
    </row>
    <row r="30" spans="1:9" x14ac:dyDescent="0.45">
      <c r="A30" s="7" t="s">
        <v>200</v>
      </c>
      <c r="B30">
        <v>267.2</v>
      </c>
      <c r="C30">
        <v>154.80000000000001</v>
      </c>
      <c r="D30">
        <v>166.8</v>
      </c>
      <c r="E30">
        <v>215.5</v>
      </c>
      <c r="F30" s="196">
        <f t="shared" si="4"/>
        <v>8.6127147134950795E-3</v>
      </c>
      <c r="G30" s="196">
        <f>C30/$C$50</f>
        <v>4.0802663243600865E-3</v>
      </c>
      <c r="H30" s="196">
        <f>D30/$D$50</f>
        <v>4.8732886517819062E-3</v>
      </c>
      <c r="I30" s="196">
        <f>E30/$E$50</f>
        <v>5.8837502013580397E-3</v>
      </c>
    </row>
    <row r="31" spans="1:9" x14ac:dyDescent="0.45">
      <c r="A31" s="7" t="s">
        <v>201</v>
      </c>
      <c r="B31">
        <v>266.3</v>
      </c>
      <c r="C31">
        <v>309</v>
      </c>
      <c r="D31">
        <v>330</v>
      </c>
      <c r="E31">
        <v>383.1</v>
      </c>
      <c r="F31" s="196">
        <f t="shared" si="4"/>
        <v>8.583704821121781E-3</v>
      </c>
      <c r="G31" s="196">
        <f>C31/$C$50</f>
        <v>8.1447176629668386E-3</v>
      </c>
      <c r="H31" s="196">
        <f>D31/$D$50</f>
        <v>9.6413984117987347E-3</v>
      </c>
      <c r="I31" s="196">
        <f>E31/$E$50</f>
        <v>1.0459696993690325E-2</v>
      </c>
    </row>
    <row r="32" spans="1:9" x14ac:dyDescent="0.45">
      <c r="A32" s="7" t="s">
        <v>202</v>
      </c>
      <c r="B32">
        <v>1159.3</v>
      </c>
      <c r="C32">
        <v>1378.8</v>
      </c>
      <c r="D32">
        <v>1157.3</v>
      </c>
      <c r="E32">
        <v>1263.8</v>
      </c>
      <c r="F32" s="196">
        <f t="shared" si="4"/>
        <v>3.7367964698184299E-2</v>
      </c>
      <c r="G32" s="196">
        <f>C32/$C$50</f>
        <v>3.6342837261160769E-2</v>
      </c>
      <c r="H32" s="196">
        <f>D32/$D$50</f>
        <v>3.3812092066589923E-2</v>
      </c>
      <c r="I32" s="196">
        <f>E32/$E$50</f>
        <v>3.4505259881560515E-2</v>
      </c>
    </row>
    <row r="33" spans="1:9" x14ac:dyDescent="0.45">
      <c r="A33" s="7" t="s">
        <v>203</v>
      </c>
      <c r="B33">
        <v>694.7</v>
      </c>
      <c r="C33" t="s">
        <v>195</v>
      </c>
      <c r="D33" t="s">
        <v>195</v>
      </c>
      <c r="E33" t="s">
        <v>195</v>
      </c>
      <c r="F33" s="196">
        <f t="shared" si="4"/>
        <v>2.2392413590812246E-2</v>
      </c>
      <c r="G33" s="196"/>
      <c r="H33" s="196"/>
      <c r="I33" s="196"/>
    </row>
    <row r="34" spans="1:9" x14ac:dyDescent="0.45">
      <c r="A34" s="7"/>
      <c r="F34" s="196"/>
      <c r="G34" s="196"/>
      <c r="H34" s="196"/>
      <c r="I34" s="196"/>
    </row>
    <row r="35" spans="1:9" x14ac:dyDescent="0.45">
      <c r="A35" s="195" t="s">
        <v>16</v>
      </c>
      <c r="B35">
        <v>3468.4</v>
      </c>
      <c r="C35">
        <v>2950.4</v>
      </c>
      <c r="D35">
        <v>2747.9</v>
      </c>
      <c r="E35">
        <v>3170</v>
      </c>
      <c r="F35" s="196">
        <f t="shared" si="4"/>
        <v>0.11179767856394586</v>
      </c>
      <c r="G35" s="196">
        <f>C35/$C$50</f>
        <v>7.7767556611059427E-2</v>
      </c>
      <c r="H35" s="196">
        <f>D35/$D$50</f>
        <v>8.0283632411459818E-2</v>
      </c>
      <c r="I35" s="196">
        <f>E35/$E$50</f>
        <v>8.654982894805098E-2</v>
      </c>
    </row>
    <row r="36" spans="1:9" x14ac:dyDescent="0.45">
      <c r="A36" s="7" t="s">
        <v>17</v>
      </c>
      <c r="B36">
        <v>1817.1</v>
      </c>
      <c r="C36">
        <v>1704.3</v>
      </c>
      <c r="D36">
        <v>1624.5</v>
      </c>
      <c r="E36">
        <v>1647.7</v>
      </c>
      <c r="F36" s="196">
        <f t="shared" si="4"/>
        <v>5.8570972701691273E-2</v>
      </c>
      <c r="G36" s="196">
        <f>C36/$C$50</f>
        <v>4.4922467032344281E-2</v>
      </c>
      <c r="H36" s="196">
        <f>D36/$D$50</f>
        <v>4.7461974908991039E-2</v>
      </c>
      <c r="I36" s="196">
        <f>E36/$E$50</f>
        <v>4.498679910337653E-2</v>
      </c>
    </row>
    <row r="37" spans="1:9" x14ac:dyDescent="0.45">
      <c r="A37" s="7" t="s">
        <v>18</v>
      </c>
      <c r="B37">
        <v>25878.5</v>
      </c>
      <c r="C37">
        <v>24122.2</v>
      </c>
      <c r="D37">
        <v>14935.7</v>
      </c>
      <c r="E37">
        <v>14129.8</v>
      </c>
      <c r="F37" s="196">
        <f t="shared" si="4"/>
        <v>0.83414722198047309</v>
      </c>
      <c r="G37" s="196">
        <f>C37/$C$50</f>
        <v>0.63582041556510904</v>
      </c>
      <c r="H37" s="196">
        <f>D37/$D$50</f>
        <v>0.43636677048212835</v>
      </c>
      <c r="I37" s="196">
        <f>E37/$E$50</f>
        <v>0.38578289371298763</v>
      </c>
    </row>
    <row r="38" spans="1:9" x14ac:dyDescent="0.45">
      <c r="A38" s="7" t="s">
        <v>19</v>
      </c>
      <c r="B38">
        <v>2064.3000000000002</v>
      </c>
      <c r="C38">
        <v>2074</v>
      </c>
      <c r="D38">
        <v>2065.9</v>
      </c>
      <c r="E38">
        <v>1669.1</v>
      </c>
      <c r="F38" s="196">
        <f t="shared" si="4"/>
        <v>6.6539023140224154E-2</v>
      </c>
      <c r="G38" s="196">
        <f>C38/$C$50</f>
        <v>5.4667134087356711E-2</v>
      </c>
      <c r="H38" s="196">
        <f>D38/$D$50</f>
        <v>6.0358075693742443E-2</v>
      </c>
      <c r="I38" s="196">
        <f>E38/$E$50</f>
        <v>4.5571078705738767E-2</v>
      </c>
    </row>
    <row r="39" spans="1:9" x14ac:dyDescent="0.45">
      <c r="A39" s="7" t="s">
        <v>20</v>
      </c>
      <c r="F39" s="196"/>
      <c r="G39" s="196"/>
      <c r="H39" s="196"/>
      <c r="I39" s="196"/>
    </row>
    <row r="40" spans="1:9" x14ac:dyDescent="0.45">
      <c r="A40" s="1"/>
      <c r="F40" s="196"/>
      <c r="G40" s="196"/>
      <c r="H40" s="196"/>
      <c r="I40" s="196"/>
    </row>
    <row r="41" spans="1:9" ht="42.75" x14ac:dyDescent="0.45">
      <c r="A41" s="197" t="s">
        <v>26</v>
      </c>
      <c r="B41">
        <v>16.600000000000001</v>
      </c>
      <c r="C41">
        <v>16.600000000000001</v>
      </c>
      <c r="D41">
        <v>16.600000000000001</v>
      </c>
      <c r="E41">
        <v>16.600000000000001</v>
      </c>
      <c r="F41" s="196">
        <f t="shared" si="4"/>
        <v>5.3507134821863147E-4</v>
      </c>
      <c r="G41" s="196">
        <f>C41/$C$50</f>
        <v>4.3754793917556489E-4</v>
      </c>
      <c r="H41" s="196">
        <f>D41/$D$50</f>
        <v>4.8499155647229998E-4</v>
      </c>
      <c r="I41" s="196">
        <f>E41/$E$50</f>
        <v>4.5322623360809038E-4</v>
      </c>
    </row>
    <row r="42" spans="1:9" x14ac:dyDescent="0.45">
      <c r="A42" s="7" t="s">
        <v>22</v>
      </c>
      <c r="B42">
        <v>6757.9</v>
      </c>
      <c r="C42">
        <v>6533.4</v>
      </c>
      <c r="D42">
        <v>6239.1</v>
      </c>
      <c r="E42">
        <v>5994.1</v>
      </c>
      <c r="F42" s="196">
        <f t="shared" si="4"/>
        <v>0.21782883518835477</v>
      </c>
      <c r="G42" s="196">
        <f>C42/$C$50</f>
        <v>0.17220937986805029</v>
      </c>
      <c r="H42" s="196">
        <f>D42/$D$50</f>
        <v>0.1822837843365257</v>
      </c>
      <c r="I42" s="196">
        <f>E42/$E$50</f>
        <v>0.16365562451025628</v>
      </c>
    </row>
    <row r="43" spans="1:9" x14ac:dyDescent="0.45">
      <c r="A43" s="7" t="s">
        <v>23</v>
      </c>
      <c r="B43">
        <v>46222.7</v>
      </c>
      <c r="C43">
        <v>44594.7</v>
      </c>
      <c r="D43">
        <v>43294.5</v>
      </c>
      <c r="E43">
        <v>41751</v>
      </c>
      <c r="F43" s="196">
        <f t="shared" si="4"/>
        <v>1.489906169114779</v>
      </c>
      <c r="G43" s="196">
        <f>C43/$C$50</f>
        <v>1.1754409086236481</v>
      </c>
      <c r="H43" s="196">
        <f>D43/$D$50</f>
        <v>1.2649076470897584</v>
      </c>
      <c r="I43" s="196">
        <f>E43/$E$50</f>
        <v>1.1399185830946614</v>
      </c>
    </row>
    <row r="44" spans="1:9" x14ac:dyDescent="0.45">
      <c r="A44" s="7" t="s">
        <v>204</v>
      </c>
      <c r="B44">
        <v>-3092.9</v>
      </c>
      <c r="C44">
        <v>-2879.8</v>
      </c>
      <c r="D44">
        <v>-1517.9</v>
      </c>
      <c r="E44">
        <v>427.6</v>
      </c>
      <c r="F44" s="196"/>
      <c r="G44" s="196"/>
      <c r="H44" s="196"/>
      <c r="I44" s="196"/>
    </row>
    <row r="45" spans="1:9" x14ac:dyDescent="0.45">
      <c r="A45" s="7" t="s">
        <v>205</v>
      </c>
      <c r="B45">
        <v>-52108.6</v>
      </c>
      <c r="C45">
        <v>-41176.800000000003</v>
      </c>
      <c r="D45">
        <v>-35177.1</v>
      </c>
      <c r="E45">
        <v>-35179.800000000003</v>
      </c>
      <c r="F45" s="196"/>
      <c r="G45" s="196"/>
      <c r="H45" s="196"/>
      <c r="I45" s="196"/>
    </row>
    <row r="46" spans="1:9" x14ac:dyDescent="0.45">
      <c r="A46" s="7"/>
      <c r="F46" s="196"/>
      <c r="G46" s="196"/>
      <c r="H46" s="196"/>
      <c r="I46" s="196"/>
    </row>
    <row r="47" spans="1:9" x14ac:dyDescent="0.45">
      <c r="A47" s="195" t="s">
        <v>24</v>
      </c>
      <c r="B47">
        <v>-2204.3000000000002</v>
      </c>
      <c r="C47">
        <v>7087.9</v>
      </c>
      <c r="D47">
        <v>12853.4</v>
      </c>
      <c r="E47">
        <v>16009.7</v>
      </c>
      <c r="F47" s="196">
        <f t="shared" si="4"/>
        <v>-7.1051673064959603E-2</v>
      </c>
      <c r="G47" s="196">
        <f>C47/$C$50</f>
        <v>0.18682506253508951</v>
      </c>
      <c r="H47" s="196">
        <f>D47/$D$50</f>
        <v>0.37552954650367831</v>
      </c>
      <c r="I47" s="196">
        <f>E47/$E$50</f>
        <v>0.43710939952984601</v>
      </c>
    </row>
    <row r="48" spans="1:9" x14ac:dyDescent="0.45">
      <c r="A48" s="7"/>
      <c r="F48" s="196"/>
      <c r="G48" s="196"/>
      <c r="H48" s="196"/>
      <c r="I48" s="196"/>
    </row>
    <row r="49" spans="1:9" x14ac:dyDescent="0.45">
      <c r="A49" s="7"/>
      <c r="F49" s="196"/>
      <c r="G49" s="196"/>
      <c r="H49" s="196"/>
      <c r="I49" s="196"/>
    </row>
    <row r="50" spans="1:9" x14ac:dyDescent="0.45">
      <c r="A50" s="195" t="s">
        <v>25</v>
      </c>
      <c r="B50">
        <v>31023.9</v>
      </c>
      <c r="C50">
        <v>37938.699999999997</v>
      </c>
      <c r="D50">
        <v>34227.4</v>
      </c>
      <c r="E50">
        <v>36626.300000000003</v>
      </c>
      <c r="F50" s="196">
        <f t="shared" si="4"/>
        <v>1</v>
      </c>
      <c r="G50" s="196">
        <f>C50/$C$50</f>
        <v>1</v>
      </c>
      <c r="H50" s="196">
        <f>D50/$D$50</f>
        <v>1</v>
      </c>
      <c r="I50" s="196">
        <f>E50/$E$50</f>
        <v>1</v>
      </c>
    </row>
    <row r="51" spans="1:9" x14ac:dyDescent="0.45">
      <c r="F51" s="196"/>
      <c r="G51" s="196"/>
      <c r="H51" s="196"/>
      <c r="I51" s="196"/>
    </row>
    <row r="52" spans="1:9" x14ac:dyDescent="0.45">
      <c r="F52" s="196"/>
      <c r="G52" s="196"/>
      <c r="H52" s="196"/>
      <c r="I52" s="196"/>
    </row>
    <row r="53" spans="1:9" x14ac:dyDescent="0.45">
      <c r="A53" s="198" t="s">
        <v>206</v>
      </c>
      <c r="F53" s="196"/>
      <c r="G53" s="196"/>
      <c r="H53" s="196"/>
      <c r="I53" s="196"/>
    </row>
    <row r="54" spans="1:9" x14ac:dyDescent="0.45">
      <c r="B54">
        <v>2016</v>
      </c>
      <c r="C54">
        <v>2015</v>
      </c>
      <c r="D54">
        <v>2014</v>
      </c>
      <c r="E54">
        <v>2013</v>
      </c>
      <c r="F54">
        <v>2016</v>
      </c>
      <c r="G54">
        <v>2015</v>
      </c>
      <c r="H54">
        <v>2014</v>
      </c>
      <c r="I54">
        <v>2013</v>
      </c>
    </row>
    <row r="55" spans="1:9" x14ac:dyDescent="0.45">
      <c r="F55" s="196"/>
      <c r="G55" s="196"/>
      <c r="H55" s="196"/>
      <c r="I55" s="196"/>
    </row>
    <row r="56" spans="1:9" x14ac:dyDescent="0.45">
      <c r="F56" s="196"/>
      <c r="G56" s="196"/>
      <c r="H56" s="196"/>
      <c r="I56" s="196"/>
    </row>
    <row r="57" spans="1:9" x14ac:dyDescent="0.45">
      <c r="A57" t="s">
        <v>207</v>
      </c>
      <c r="F57" s="196"/>
      <c r="G57" s="196"/>
      <c r="H57" s="196"/>
      <c r="I57" s="196"/>
    </row>
    <row r="58" spans="1:9" x14ac:dyDescent="0.45">
      <c r="A58" t="s">
        <v>208</v>
      </c>
      <c r="B58">
        <v>15295</v>
      </c>
      <c r="C58">
        <v>16488.3</v>
      </c>
      <c r="D58">
        <v>18169.3</v>
      </c>
      <c r="E58">
        <v>18874.3</v>
      </c>
      <c r="F58" s="196">
        <f>B58/B60</f>
        <v>0.62119495246102041</v>
      </c>
      <c r="G58" s="196">
        <f t="shared" ref="G58:H58" si="5">C58/C60</f>
        <v>0.64881359933892102</v>
      </c>
      <c r="H58" s="196">
        <f t="shared" si="5"/>
        <v>0.66211513302941183</v>
      </c>
      <c r="I58" s="196">
        <f>E58/$E$60</f>
        <v>0.67154705273307547</v>
      </c>
    </row>
    <row r="59" spans="1:9" x14ac:dyDescent="0.45">
      <c r="A59" t="s">
        <v>209</v>
      </c>
      <c r="B59">
        <v>9326.5</v>
      </c>
      <c r="C59">
        <v>8924.7000000000007</v>
      </c>
      <c r="D59">
        <v>9272</v>
      </c>
      <c r="E59">
        <v>9231.5</v>
      </c>
      <c r="F59" s="196">
        <f>B59/$B$60</f>
        <v>0.3787888018390132</v>
      </c>
      <c r="G59" s="196">
        <f t="shared" ref="G59:G85" si="6">C59/$C$60</f>
        <v>0.35118640066107898</v>
      </c>
      <c r="H59" s="196">
        <f t="shared" ref="H59:H85" si="7">D59/$D$60</f>
        <v>0.33788486697058812</v>
      </c>
      <c r="I59" s="196">
        <f t="shared" ref="I59:I85" si="8">E59/$E$60</f>
        <v>0.32845650526405673</v>
      </c>
    </row>
    <row r="60" spans="1:9" x14ac:dyDescent="0.45">
      <c r="A60" s="198" t="s">
        <v>210</v>
      </c>
      <c r="B60">
        <v>24621.9</v>
      </c>
      <c r="C60">
        <v>25413</v>
      </c>
      <c r="D60">
        <v>27441.3</v>
      </c>
      <c r="E60">
        <v>28105.7</v>
      </c>
      <c r="F60" s="196">
        <f>B60/$B$60</f>
        <v>1</v>
      </c>
      <c r="G60" s="196">
        <f t="shared" si="6"/>
        <v>1</v>
      </c>
      <c r="H60" s="196">
        <f t="shared" si="7"/>
        <v>1</v>
      </c>
      <c r="I60" s="196">
        <f t="shared" si="8"/>
        <v>1</v>
      </c>
    </row>
    <row r="61" spans="1:9" x14ac:dyDescent="0.45">
      <c r="F61" s="196"/>
      <c r="G61" s="196"/>
      <c r="H61" s="196"/>
      <c r="I61" s="196"/>
    </row>
    <row r="62" spans="1:9" x14ac:dyDescent="0.45">
      <c r="A62" t="s">
        <v>211</v>
      </c>
      <c r="F62" s="196"/>
      <c r="G62" s="196"/>
      <c r="H62" s="196"/>
      <c r="I62" s="196"/>
    </row>
    <row r="63" spans="1:9" x14ac:dyDescent="0.45">
      <c r="A63" t="s">
        <v>212</v>
      </c>
      <c r="F63" s="196"/>
      <c r="G63" s="196"/>
      <c r="H63" s="196"/>
      <c r="I63" s="196"/>
    </row>
    <row r="64" spans="1:9" x14ac:dyDescent="0.45">
      <c r="F64" s="196"/>
      <c r="G64" s="196"/>
      <c r="H64" s="196"/>
      <c r="I64" s="196"/>
    </row>
    <row r="65" spans="1:9" x14ac:dyDescent="0.45">
      <c r="A65" t="s">
        <v>213</v>
      </c>
      <c r="B65">
        <v>4896.8999999999996</v>
      </c>
      <c r="C65">
        <v>5552.5</v>
      </c>
      <c r="D65">
        <v>6129.7</v>
      </c>
      <c r="E65">
        <v>6361.3</v>
      </c>
      <c r="F65" s="196">
        <f t="shared" ref="F65:F85" si="9">B65/$B$60</f>
        <v>0.19888392041231584</v>
      </c>
      <c r="G65" s="196">
        <f t="shared" si="6"/>
        <v>0.21849053633966867</v>
      </c>
      <c r="H65" s="196">
        <f t="shared" si="7"/>
        <v>0.22337498587894888</v>
      </c>
      <c r="I65" s="196">
        <f t="shared" si="8"/>
        <v>0.22633487157409352</v>
      </c>
    </row>
    <row r="66" spans="1:9" x14ac:dyDescent="0.45">
      <c r="A66" t="s">
        <v>214</v>
      </c>
      <c r="B66">
        <v>4134.2</v>
      </c>
      <c r="C66">
        <v>4400</v>
      </c>
      <c r="D66">
        <v>4756</v>
      </c>
      <c r="E66">
        <v>4824.1000000000004</v>
      </c>
      <c r="F66" s="196">
        <f t="shared" si="9"/>
        <v>0.16790743200159206</v>
      </c>
      <c r="G66" s="196">
        <f t="shared" si="6"/>
        <v>0.17313973163341598</v>
      </c>
      <c r="H66" s="196">
        <f t="shared" si="7"/>
        <v>0.17331540415359331</v>
      </c>
      <c r="I66" s="196">
        <f t="shared" si="8"/>
        <v>0.17164133965708026</v>
      </c>
    </row>
    <row r="67" spans="1:9" x14ac:dyDescent="0.45">
      <c r="A67" t="s">
        <v>215</v>
      </c>
      <c r="B67">
        <v>1718.4</v>
      </c>
      <c r="C67">
        <v>1646.9</v>
      </c>
      <c r="D67">
        <v>1697.3</v>
      </c>
      <c r="E67">
        <v>4393.2</v>
      </c>
      <c r="F67" s="196">
        <f t="shared" si="9"/>
        <v>6.9791527055182587E-2</v>
      </c>
      <c r="G67" s="196">
        <f t="shared" si="6"/>
        <v>6.4805414551607446E-2</v>
      </c>
      <c r="H67" s="196">
        <f t="shared" si="7"/>
        <v>6.1852025960869202E-2</v>
      </c>
      <c r="I67" s="196">
        <f t="shared" si="8"/>
        <v>0.15630993001419641</v>
      </c>
    </row>
    <row r="68" spans="1:9" x14ac:dyDescent="0.45">
      <c r="A68" t="s">
        <v>35</v>
      </c>
      <c r="B68">
        <v>3667.7</v>
      </c>
      <c r="C68">
        <v>4024.7</v>
      </c>
      <c r="D68">
        <v>4402.6000000000004</v>
      </c>
      <c r="E68">
        <v>1624.4</v>
      </c>
      <c r="F68" s="196">
        <f t="shared" si="9"/>
        <v>0.14896088441590616</v>
      </c>
      <c r="G68" s="196">
        <f t="shared" si="6"/>
        <v>0.15837169952386573</v>
      </c>
      <c r="H68" s="196">
        <f t="shared" si="7"/>
        <v>0.16043700553545207</v>
      </c>
      <c r="I68" s="196">
        <f t="shared" si="8"/>
        <v>5.7796105416339033E-2</v>
      </c>
    </row>
    <row r="69" spans="1:9" x14ac:dyDescent="0.45">
      <c r="A69" t="s">
        <v>216</v>
      </c>
      <c r="B69">
        <v>2384.5</v>
      </c>
      <c r="C69">
        <v>2434.3000000000002</v>
      </c>
      <c r="D69">
        <v>2487.9</v>
      </c>
      <c r="E69">
        <v>2385.6</v>
      </c>
      <c r="F69" s="196">
        <f t="shared" si="9"/>
        <v>9.6844678924047287E-2</v>
      </c>
      <c r="G69" s="196">
        <f t="shared" si="6"/>
        <v>9.5789556526187397E-2</v>
      </c>
      <c r="H69" s="196">
        <f t="shared" si="7"/>
        <v>9.0662614380514053E-2</v>
      </c>
      <c r="I69" s="196">
        <f t="shared" si="8"/>
        <v>8.4879579587058843E-2</v>
      </c>
    </row>
    <row r="70" spans="1:9" x14ac:dyDescent="0.45">
      <c r="A70" t="s">
        <v>217</v>
      </c>
      <c r="B70">
        <v>75.7</v>
      </c>
      <c r="C70">
        <v>209.4</v>
      </c>
      <c r="D70">
        <v>18.600000000000001</v>
      </c>
      <c r="E70">
        <v>-247.2</v>
      </c>
      <c r="F70" s="196">
        <f t="shared" si="9"/>
        <v>3.0744987186204151E-3</v>
      </c>
      <c r="G70" s="196">
        <f t="shared" si="6"/>
        <v>8.2398772281902961E-3</v>
      </c>
      <c r="H70" s="196">
        <f t="shared" si="7"/>
        <v>6.7781045358638269E-4</v>
      </c>
      <c r="I70" s="196">
        <f t="shared" si="8"/>
        <v>-8.795368910932657E-3</v>
      </c>
    </row>
    <row r="71" spans="1:9" x14ac:dyDescent="0.45">
      <c r="A71" t="s">
        <v>218</v>
      </c>
      <c r="B71">
        <v>16877.400000000001</v>
      </c>
      <c r="C71">
        <v>18267.5</v>
      </c>
      <c r="D71">
        <v>19492.099999999999</v>
      </c>
      <c r="E71">
        <v>19341.400000000001</v>
      </c>
      <c r="F71" s="196">
        <f t="shared" si="9"/>
        <v>0.6854629415276644</v>
      </c>
      <c r="G71" s="196">
        <f t="shared" si="6"/>
        <v>0.71882501082123318</v>
      </c>
      <c r="H71" s="196">
        <f t="shared" si="7"/>
        <v>0.71031984636296386</v>
      </c>
      <c r="I71" s="196">
        <f t="shared" si="8"/>
        <v>0.68816645733783544</v>
      </c>
    </row>
    <row r="72" spans="1:9" x14ac:dyDescent="0.45">
      <c r="F72" s="196"/>
      <c r="G72" s="196"/>
      <c r="H72" s="196"/>
      <c r="I72" s="196"/>
    </row>
    <row r="73" spans="1:9" x14ac:dyDescent="0.45">
      <c r="A73" t="s">
        <v>42</v>
      </c>
      <c r="B73">
        <v>7744.5</v>
      </c>
      <c r="C73">
        <v>7145.5</v>
      </c>
      <c r="D73">
        <v>7949.2</v>
      </c>
      <c r="E73">
        <v>8764.2999999999993</v>
      </c>
      <c r="F73" s="196">
        <f t="shared" si="9"/>
        <v>0.3145370584723356</v>
      </c>
      <c r="G73" s="196">
        <f t="shared" si="6"/>
        <v>0.28117498917876677</v>
      </c>
      <c r="H73" s="196">
        <f t="shared" si="7"/>
        <v>0.28968015363703614</v>
      </c>
      <c r="I73" s="196">
        <f t="shared" si="8"/>
        <v>0.31183354266216456</v>
      </c>
    </row>
    <row r="74" spans="1:9" x14ac:dyDescent="0.45">
      <c r="A74" t="s">
        <v>219</v>
      </c>
      <c r="B74">
        <v>884.8</v>
      </c>
      <c r="C74">
        <v>638.29999999999995</v>
      </c>
      <c r="D74">
        <v>576.4</v>
      </c>
      <c r="E74">
        <v>527.79999999999995</v>
      </c>
      <c r="F74" s="196">
        <f t="shared" si="9"/>
        <v>3.5935488325433855E-2</v>
      </c>
      <c r="G74" s="196">
        <f t="shared" si="6"/>
        <v>2.5117066068547592E-2</v>
      </c>
      <c r="H74" s="196">
        <f t="shared" si="7"/>
        <v>2.1004835776730693E-2</v>
      </c>
      <c r="I74" s="196">
        <f t="shared" si="8"/>
        <v>1.8779108864038253E-2</v>
      </c>
    </row>
    <row r="75" spans="1:9" x14ac:dyDescent="0.45">
      <c r="A75" t="s">
        <v>220</v>
      </c>
      <c r="B75">
        <v>-6.3</v>
      </c>
      <c r="C75">
        <v>-48.5</v>
      </c>
      <c r="D75">
        <v>0.8</v>
      </c>
      <c r="E75">
        <v>32</v>
      </c>
      <c r="F75" s="196">
        <f t="shared" si="9"/>
        <v>-2.5586977446907019E-4</v>
      </c>
      <c r="G75" s="196">
        <f t="shared" si="6"/>
        <v>-1.908472041868335E-3</v>
      </c>
      <c r="H75" s="196">
        <f t="shared" si="7"/>
        <v>2.9153137788661618E-5</v>
      </c>
      <c r="I75" s="196">
        <f t="shared" si="8"/>
        <v>1.1385590823213797E-3</v>
      </c>
    </row>
    <row r="76" spans="1:9" x14ac:dyDescent="0.45">
      <c r="A76" t="s">
        <v>136</v>
      </c>
      <c r="B76">
        <v>6866</v>
      </c>
      <c r="C76">
        <v>6555.7</v>
      </c>
      <c r="D76">
        <v>7372</v>
      </c>
      <c r="E76">
        <v>8204.5</v>
      </c>
      <c r="F76" s="196">
        <f t="shared" si="9"/>
        <v>0.2788574399213708</v>
      </c>
      <c r="G76" s="196">
        <f t="shared" si="6"/>
        <v>0.25796639515208752</v>
      </c>
      <c r="H76" s="196">
        <f t="shared" si="7"/>
        <v>0.26864616472251679</v>
      </c>
      <c r="I76" s="196">
        <f t="shared" si="8"/>
        <v>0.29191587471580499</v>
      </c>
    </row>
    <row r="77" spans="1:9" x14ac:dyDescent="0.45">
      <c r="A77" t="s">
        <v>46</v>
      </c>
      <c r="B77">
        <v>2179.5</v>
      </c>
      <c r="C77">
        <v>2026.4</v>
      </c>
      <c r="D77">
        <v>2614.1999999999998</v>
      </c>
      <c r="E77">
        <v>2618.6</v>
      </c>
      <c r="F77" s="196">
        <f t="shared" si="9"/>
        <v>8.8518757691323571E-2</v>
      </c>
      <c r="G77" s="196">
        <f t="shared" si="6"/>
        <v>7.9738716404989571E-2</v>
      </c>
      <c r="H77" s="196">
        <f t="shared" si="7"/>
        <v>9.5265166008898991E-2</v>
      </c>
      <c r="I77" s="196">
        <f t="shared" si="8"/>
        <v>9.3169712905211394E-2</v>
      </c>
    </row>
    <row r="78" spans="1:9" x14ac:dyDescent="0.45">
      <c r="F78" s="196"/>
      <c r="G78" s="196"/>
      <c r="H78" s="196"/>
      <c r="I78" s="196"/>
    </row>
    <row r="79" spans="1:9" x14ac:dyDescent="0.45">
      <c r="A79" t="s">
        <v>47</v>
      </c>
      <c r="B79">
        <v>4686.5</v>
      </c>
      <c r="C79">
        <v>4529.3</v>
      </c>
      <c r="D79">
        <v>4757.8</v>
      </c>
      <c r="E79">
        <v>5585.9</v>
      </c>
      <c r="F79" s="196">
        <f t="shared" si="9"/>
        <v>0.19033868223004721</v>
      </c>
      <c r="G79" s="196">
        <f t="shared" si="6"/>
        <v>0.17822767874709794</v>
      </c>
      <c r="H79" s="196">
        <f t="shared" si="7"/>
        <v>0.17338099871361781</v>
      </c>
      <c r="I79" s="196">
        <f t="shared" si="8"/>
        <v>0.19874616181059357</v>
      </c>
    </row>
    <row r="80" spans="1:9" x14ac:dyDescent="0.45">
      <c r="F80" s="196"/>
      <c r="G80" s="196"/>
      <c r="H80" s="196"/>
      <c r="I80" s="196"/>
    </row>
    <row r="81" spans="1:9" x14ac:dyDescent="0.45">
      <c r="A81" t="s">
        <v>221</v>
      </c>
      <c r="B81">
        <v>5.49</v>
      </c>
      <c r="C81">
        <v>4.82</v>
      </c>
      <c r="D81">
        <v>4.8499999999999996</v>
      </c>
      <c r="E81">
        <v>5.59</v>
      </c>
      <c r="F81" s="196">
        <f t="shared" si="9"/>
        <v>2.2297223203733262E-4</v>
      </c>
      <c r="G81" s="196">
        <f t="shared" si="6"/>
        <v>1.8966670601660568E-4</v>
      </c>
      <c r="H81" s="196">
        <f t="shared" si="7"/>
        <v>1.7674089784376103E-4</v>
      </c>
      <c r="I81" s="196">
        <f t="shared" si="8"/>
        <v>1.9889203969301601E-4</v>
      </c>
    </row>
    <row r="82" spans="1:9" x14ac:dyDescent="0.45">
      <c r="A82" t="s">
        <v>222</v>
      </c>
      <c r="B82">
        <v>5.44</v>
      </c>
      <c r="C82">
        <v>4.8</v>
      </c>
      <c r="D82">
        <v>4.82</v>
      </c>
      <c r="E82">
        <v>5.55</v>
      </c>
      <c r="F82" s="196">
        <f t="shared" si="9"/>
        <v>2.2094151954154634E-4</v>
      </c>
      <c r="G82" s="196">
        <f t="shared" si="6"/>
        <v>1.8887970723645379E-4</v>
      </c>
      <c r="H82" s="196">
        <f t="shared" si="7"/>
        <v>1.7564765517668625E-4</v>
      </c>
      <c r="I82" s="196">
        <f t="shared" si="8"/>
        <v>1.9746884084011427E-4</v>
      </c>
    </row>
    <row r="83" spans="1:9" x14ac:dyDescent="0.45">
      <c r="A83" t="s">
        <v>223</v>
      </c>
      <c r="B83">
        <v>3.61</v>
      </c>
      <c r="C83">
        <v>3.44</v>
      </c>
      <c r="D83">
        <v>3.28</v>
      </c>
      <c r="E83">
        <v>3.12</v>
      </c>
      <c r="F83" s="196">
        <f t="shared" si="9"/>
        <v>1.4661744219576878E-4</v>
      </c>
      <c r="G83" s="196">
        <f t="shared" si="6"/>
        <v>1.3536379018612522E-4</v>
      </c>
      <c r="H83" s="196">
        <f t="shared" si="7"/>
        <v>1.1952786493351263E-4</v>
      </c>
      <c r="I83" s="196">
        <f t="shared" si="8"/>
        <v>1.1100951052633451E-4</v>
      </c>
    </row>
    <row r="84" spans="1:9" x14ac:dyDescent="0.45">
      <c r="A84" t="s">
        <v>224</v>
      </c>
      <c r="B84">
        <v>854.4</v>
      </c>
      <c r="C84">
        <v>939.4</v>
      </c>
      <c r="D84">
        <v>980.5</v>
      </c>
      <c r="E84">
        <v>998.4</v>
      </c>
      <c r="F84" s="196">
        <f t="shared" si="9"/>
        <v>3.4700815127995804E-2</v>
      </c>
      <c r="G84" s="196">
        <f t="shared" si="6"/>
        <v>3.696533270373431E-2</v>
      </c>
      <c r="H84" s="196">
        <f t="shared" si="7"/>
        <v>3.573081450222839E-2</v>
      </c>
      <c r="I84" s="196">
        <f t="shared" si="8"/>
        <v>3.5523043368427043E-2</v>
      </c>
    </row>
    <row r="85" spans="1:9" x14ac:dyDescent="0.45">
      <c r="A85" t="s">
        <v>225</v>
      </c>
      <c r="B85">
        <v>861.2</v>
      </c>
      <c r="C85">
        <v>944.6</v>
      </c>
      <c r="D85">
        <v>986.3</v>
      </c>
      <c r="E85">
        <v>1006</v>
      </c>
      <c r="F85" s="196">
        <f t="shared" si="9"/>
        <v>3.4976992027422743E-2</v>
      </c>
      <c r="G85" s="196">
        <f t="shared" si="6"/>
        <v>3.71699523865738E-2</v>
      </c>
      <c r="H85" s="196">
        <f t="shared" si="7"/>
        <v>3.5942174751196189E-2</v>
      </c>
      <c r="I85" s="196">
        <f t="shared" si="8"/>
        <v>3.579345115047837E-2</v>
      </c>
    </row>
    <row r="89" spans="1:9" x14ac:dyDescent="0.45">
      <c r="A89" s="198" t="s">
        <v>226</v>
      </c>
    </row>
    <row r="91" spans="1:9" x14ac:dyDescent="0.45">
      <c r="A91" s="5" t="s">
        <v>54</v>
      </c>
    </row>
    <row r="92" spans="1:9" x14ac:dyDescent="0.45">
      <c r="A92" t="s">
        <v>227</v>
      </c>
      <c r="B92">
        <f>B79/AVERAGE($B$47:$C$47)</f>
        <v>1.9192808583831602</v>
      </c>
      <c r="C92">
        <f>C79/AVERAGE($C$47:$D$47)</f>
        <v>0.45426326267595396</v>
      </c>
      <c r="D92">
        <f>D79/AVERAGE($D$47:$E$47)</f>
        <v>0.3296804570541626</v>
      </c>
    </row>
    <row r="93" spans="1:9" x14ac:dyDescent="0.45">
      <c r="A93" s="156" t="s">
        <v>56</v>
      </c>
      <c r="B93">
        <f>B79/B58</f>
        <v>0.30640732265446224</v>
      </c>
      <c r="C93">
        <f t="shared" ref="C93:D93" si="10">C79/C58</f>
        <v>0.27469781602712229</v>
      </c>
      <c r="D93">
        <f t="shared" si="10"/>
        <v>0.26185929012124848</v>
      </c>
      <c r="E93">
        <f>E79/E58</f>
        <v>0.29595269758348652</v>
      </c>
    </row>
    <row r="94" spans="1:9" x14ac:dyDescent="0.45">
      <c r="A94" s="156" t="s">
        <v>57</v>
      </c>
      <c r="B94">
        <f>(B60-B68)/B60</f>
        <v>0.85103911558409384</v>
      </c>
      <c r="C94">
        <f t="shared" ref="C94:E94" si="11">(C60-C68)/C60</f>
        <v>0.84162830047613424</v>
      </c>
      <c r="D94">
        <f t="shared" si="11"/>
        <v>0.83956299446454785</v>
      </c>
      <c r="E94">
        <f t="shared" si="11"/>
        <v>0.94220389458366094</v>
      </c>
    </row>
    <row r="95" spans="1:9" x14ac:dyDescent="0.45">
      <c r="A95" s="156" t="s">
        <v>58</v>
      </c>
      <c r="B95">
        <f>B79/AVERAGE($B$21:$C$21)</f>
        <v>0.13591424917274</v>
      </c>
      <c r="C95">
        <f>C79/AVERAGE($C$21:$D$21)</f>
        <v>0.12552431127634719</v>
      </c>
      <c r="D95">
        <f>D79/AVERAGE($D$21:$E$21)</f>
        <v>0.13429926736359568</v>
      </c>
    </row>
    <row r="96" spans="1:9" x14ac:dyDescent="0.45">
      <c r="A96" s="156" t="s">
        <v>59</v>
      </c>
      <c r="B96">
        <f>B58/AVERAGE($B$14:$C$14)</f>
        <v>11.032169648009232</v>
      </c>
      <c r="C96">
        <f>C58/AVERAGE($C$14:$D$14)</f>
        <v>13.123970231225375</v>
      </c>
      <c r="D96">
        <f>D58/AVERAGE($D$14:$E$14)</f>
        <v>14.341542347462308</v>
      </c>
    </row>
    <row r="97" spans="1:5" x14ac:dyDescent="0.45">
      <c r="A97" s="156" t="s">
        <v>60</v>
      </c>
      <c r="B97">
        <f>B71/AVERAGE($B$12:$C$12)</f>
        <v>212.29433962264153</v>
      </c>
      <c r="C97">
        <f>C71/AVERAGE($C$12:$D$12)</f>
        <v>173.8933841028082</v>
      </c>
      <c r="D97">
        <f>D71/AVERAGE($D$12:$E$12)</f>
        <v>166.8130081300813</v>
      </c>
    </row>
    <row r="98" spans="1:5" x14ac:dyDescent="0.45">
      <c r="A98" s="157" t="s">
        <v>61</v>
      </c>
      <c r="B98">
        <f>B81</f>
        <v>5.49</v>
      </c>
      <c r="C98">
        <f t="shared" ref="C98:E98" si="12">C81</f>
        <v>4.82</v>
      </c>
      <c r="D98">
        <f t="shared" si="12"/>
        <v>4.8499999999999996</v>
      </c>
      <c r="E98">
        <f t="shared" si="12"/>
        <v>5.59</v>
      </c>
    </row>
    <row r="99" spans="1:5" x14ac:dyDescent="0.45">
      <c r="A99" s="156"/>
    </row>
    <row r="100" spans="1:5" x14ac:dyDescent="0.45">
      <c r="A100" s="159" t="s">
        <v>62</v>
      </c>
    </row>
    <row r="101" spans="1:5" x14ac:dyDescent="0.45">
      <c r="A101" s="156" t="s">
        <v>63</v>
      </c>
      <c r="B101">
        <f>B16/B35</f>
        <v>1.3979356475608351</v>
      </c>
      <c r="C101">
        <f t="shared" ref="C101:E101" si="13">C16/C35</f>
        <v>3.2683703904555315</v>
      </c>
      <c r="D101">
        <f t="shared" si="13"/>
        <v>1.5231631427635648</v>
      </c>
      <c r="E101">
        <f t="shared" si="13"/>
        <v>1.5930914826498423</v>
      </c>
    </row>
    <row r="102" spans="1:5" x14ac:dyDescent="0.45">
      <c r="A102" s="156" t="s">
        <v>64</v>
      </c>
      <c r="B102">
        <f>(B11+B14)/B35</f>
        <v>0.77773613193403301</v>
      </c>
      <c r="C102">
        <f t="shared" ref="C102:E102" si="14">(C11+C14)/C35</f>
        <v>3.0450786334056401</v>
      </c>
      <c r="D102">
        <f t="shared" si="14"/>
        <v>1.1979693584191564</v>
      </c>
      <c r="E102">
        <f t="shared" si="14"/>
        <v>1.299211356466877</v>
      </c>
    </row>
    <row r="104" spans="1:5" x14ac:dyDescent="0.45">
      <c r="A104" s="159" t="s">
        <v>65</v>
      </c>
    </row>
    <row r="105" spans="1:5" x14ac:dyDescent="0.45">
      <c r="A105" s="156" t="s">
        <v>66</v>
      </c>
      <c r="B105">
        <f>(B50-B47)/B21</f>
        <v>1.0710516730649597</v>
      </c>
      <c r="C105">
        <f t="shared" ref="C105:E105" si="15">(C50-C47)/C21</f>
        <v>0.81317493746491043</v>
      </c>
      <c r="D105">
        <f t="shared" si="15"/>
        <v>0.62447045349632169</v>
      </c>
      <c r="E105">
        <f t="shared" si="15"/>
        <v>0.56289060047015393</v>
      </c>
    </row>
    <row r="106" spans="1:5" x14ac:dyDescent="0.45">
      <c r="A106" s="156" t="s">
        <v>67</v>
      </c>
      <c r="B106">
        <f>(B50-B47)/B47</f>
        <v>-15.074263938665336</v>
      </c>
      <c r="C106">
        <f t="shared" ref="C106:E106" si="16">(C50-C47)/C47</f>
        <v>4.3526009114124067</v>
      </c>
      <c r="D106">
        <f t="shared" si="16"/>
        <v>1.6629063127265937</v>
      </c>
      <c r="E106">
        <f t="shared" si="16"/>
        <v>1.2877567974415511</v>
      </c>
    </row>
    <row r="107" spans="1:5" x14ac:dyDescent="0.45">
      <c r="A107" s="156" t="s">
        <v>68</v>
      </c>
      <c r="B107">
        <f>B76/B74</f>
        <v>7.7599457504520801</v>
      </c>
      <c r="C107">
        <f t="shared" ref="C107:E107" si="17">C76/C74</f>
        <v>10.270562431458563</v>
      </c>
      <c r="D107">
        <f t="shared" si="17"/>
        <v>12.789729354614851</v>
      </c>
      <c r="E107">
        <f t="shared" si="17"/>
        <v>15.544713906782874</v>
      </c>
    </row>
  </sheetData>
  <mergeCells count="2">
    <mergeCell ref="B5:E5"/>
    <mergeCell ref="F5:I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03"/>
  <sheetViews>
    <sheetView topLeftCell="A79" zoomScale="60" zoomScaleNormal="60" workbookViewId="0">
      <selection activeCell="B94" sqref="B94:E94"/>
    </sheetView>
  </sheetViews>
  <sheetFormatPr defaultColWidth="8.86328125" defaultRowHeight="14.25" x14ac:dyDescent="0.45"/>
  <cols>
    <col min="1" max="1" width="87.265625" style="7" bestFit="1" customWidth="1"/>
    <col min="2" max="2" width="14.86328125" style="7" bestFit="1" customWidth="1"/>
    <col min="3" max="3" width="15.265625" style="7" bestFit="1" customWidth="1"/>
    <col min="4" max="4" width="15.265625" style="8" bestFit="1" customWidth="1"/>
    <col min="5" max="5" width="12.59765625" style="8" bestFit="1" customWidth="1"/>
    <col min="6" max="6" width="10.3984375" style="7" bestFit="1" customWidth="1"/>
    <col min="7" max="7" width="10.3984375" style="8" bestFit="1" customWidth="1"/>
    <col min="8" max="9" width="10.3984375" style="7" bestFit="1" customWidth="1"/>
    <col min="10" max="16384" width="8.86328125" style="7"/>
  </cols>
  <sheetData>
    <row r="1" spans="1:54" s="6" customFormat="1" x14ac:dyDescent="0.45">
      <c r="A1" s="6" t="s">
        <v>0</v>
      </c>
    </row>
    <row r="3" spans="1:54" x14ac:dyDescent="0.45">
      <c r="B3" s="7" t="s">
        <v>1</v>
      </c>
    </row>
    <row r="4" spans="1:54" ht="14.65" thickBot="1" x14ac:dyDescent="0.5"/>
    <row r="5" spans="1:54" x14ac:dyDescent="0.45">
      <c r="B5" s="217" t="s">
        <v>51</v>
      </c>
      <c r="C5" s="218"/>
      <c r="D5" s="218"/>
      <c r="E5" s="219"/>
      <c r="F5" s="217" t="s">
        <v>52</v>
      </c>
      <c r="G5" s="218"/>
      <c r="H5" s="218"/>
      <c r="I5" s="220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</row>
    <row r="6" spans="1:54" s="6" customFormat="1" x14ac:dyDescent="0.45">
      <c r="B6" s="28">
        <v>2003</v>
      </c>
      <c r="C6" s="21">
        <v>2002</v>
      </c>
      <c r="D6" s="21">
        <v>2001</v>
      </c>
      <c r="E6" s="33">
        <v>2000</v>
      </c>
      <c r="F6" s="31">
        <v>2003</v>
      </c>
      <c r="G6" s="21">
        <v>2002</v>
      </c>
      <c r="H6" s="25">
        <v>2001</v>
      </c>
      <c r="I6" s="39">
        <v>2000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</row>
    <row r="7" spans="1:54" x14ac:dyDescent="0.45">
      <c r="B7" s="27"/>
      <c r="C7" s="22"/>
      <c r="D7" s="22"/>
      <c r="E7" s="34"/>
      <c r="F7" s="30"/>
      <c r="G7" s="22"/>
      <c r="H7" s="23"/>
      <c r="I7" s="29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</row>
    <row r="8" spans="1:54" ht="14.65" thickBot="1" x14ac:dyDescent="0.5">
      <c r="B8" s="42"/>
      <c r="C8" s="43"/>
      <c r="D8" s="43"/>
      <c r="E8" s="44"/>
      <c r="F8" s="45"/>
      <c r="G8" s="43"/>
      <c r="H8" s="46"/>
      <c r="I8" s="4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54" s="61" customFormat="1" ht="14.65" thickBot="1" x14ac:dyDescent="0.5">
      <c r="A9" s="54" t="s">
        <v>2</v>
      </c>
      <c r="B9" s="55"/>
      <c r="C9" s="56"/>
      <c r="D9" s="56" t="s">
        <v>1</v>
      </c>
      <c r="E9" s="57" t="s">
        <v>1</v>
      </c>
      <c r="F9" s="58"/>
      <c r="G9" s="56"/>
      <c r="H9" s="70"/>
      <c r="I9" s="7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5">
      <c r="A10" s="7" t="s">
        <v>3</v>
      </c>
      <c r="B10" s="48"/>
      <c r="C10" s="49"/>
      <c r="D10" s="49" t="s">
        <v>1</v>
      </c>
      <c r="E10" s="50"/>
      <c r="F10" s="51"/>
      <c r="G10" s="49"/>
      <c r="H10" s="52"/>
      <c r="I10" s="5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</row>
    <row r="11" spans="1:54" x14ac:dyDescent="0.45">
      <c r="A11" s="7" t="s">
        <v>4</v>
      </c>
      <c r="B11" s="27">
        <v>11057000</v>
      </c>
      <c r="C11" s="22">
        <v>5294000</v>
      </c>
      <c r="D11" s="22">
        <v>165000</v>
      </c>
      <c r="E11" s="34" t="s">
        <v>27</v>
      </c>
      <c r="F11" s="40">
        <f>(B11/$B$21)</f>
        <v>7.2508246280157118E-2</v>
      </c>
      <c r="G11" s="40">
        <f>(C11/$C$21)</f>
        <v>3.4599950328745278E-2</v>
      </c>
      <c r="H11" s="40">
        <f>(D11/$D$21)</f>
        <v>1.0449916400668794E-3</v>
      </c>
      <c r="I11" s="40">
        <v>1.3899999999999999E-2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</row>
    <row r="12" spans="1:54" x14ac:dyDescent="0.45">
      <c r="A12" s="7" t="s">
        <v>5</v>
      </c>
      <c r="B12" s="27">
        <v>9670000</v>
      </c>
      <c r="C12" s="22">
        <v>9123000</v>
      </c>
      <c r="D12" s="22">
        <v>8185000</v>
      </c>
      <c r="E12" s="34">
        <v>6383000</v>
      </c>
      <c r="F12" s="40">
        <f t="shared" ref="F12:F18" si="0">(B12/$B$21)</f>
        <v>6.3412746814607887E-2</v>
      </c>
      <c r="G12" s="40">
        <f t="shared" ref="G12:G21" si="1">(C12/$C$21)</f>
        <v>5.9625112740676833E-2</v>
      </c>
      <c r="H12" s="40">
        <f t="shared" ref="H12:H21" si="2">(D12/$D$21)</f>
        <v>5.1837918629984291E-2</v>
      </c>
      <c r="I12" s="40">
        <f>(E12/$E$21)</f>
        <v>4.3366307035899665E-2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</row>
    <row r="13" spans="1:54" x14ac:dyDescent="0.45">
      <c r="A13" s="7" t="s">
        <v>6</v>
      </c>
      <c r="B13" s="27">
        <v>3601000</v>
      </c>
      <c r="C13" s="22">
        <v>3919000</v>
      </c>
      <c r="D13" s="22">
        <v>4030000</v>
      </c>
      <c r="E13" s="34">
        <v>1273000</v>
      </c>
      <c r="F13" s="40">
        <f t="shared" si="0"/>
        <v>2.3614198684529783E-2</v>
      </c>
      <c r="G13" s="40">
        <f t="shared" si="1"/>
        <v>2.561337463890305E-2</v>
      </c>
      <c r="H13" s="40">
        <f t="shared" si="2"/>
        <v>2.5523129148300149E-2</v>
      </c>
      <c r="I13" s="40">
        <f t="shared" ref="I13:I21" si="3">(E13/$E$21)</f>
        <v>8.6488028915400715E-3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</row>
    <row r="14" spans="1:54" x14ac:dyDescent="0.45">
      <c r="B14" s="27"/>
      <c r="C14" s="22"/>
      <c r="D14" s="22"/>
      <c r="E14" s="34"/>
      <c r="F14" s="40"/>
      <c r="G14" s="40"/>
      <c r="H14" s="40"/>
      <c r="I14" s="40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</row>
    <row r="15" spans="1:54" ht="14.65" thickBot="1" x14ac:dyDescent="0.5">
      <c r="B15" s="42"/>
      <c r="C15" s="43"/>
      <c r="D15" s="43"/>
      <c r="E15" s="44"/>
      <c r="F15" s="72"/>
      <c r="G15" s="40"/>
      <c r="H15" s="40"/>
      <c r="I15" s="4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</row>
    <row r="16" spans="1:54" s="61" customFormat="1" ht="14.65" thickBot="1" x14ac:dyDescent="0.5">
      <c r="A16" s="54" t="s">
        <v>7</v>
      </c>
      <c r="B16" s="55">
        <v>24328000</v>
      </c>
      <c r="C16" s="56">
        <v>18336000</v>
      </c>
      <c r="D16" s="56">
        <v>12380000</v>
      </c>
      <c r="E16" s="57">
        <v>9714000</v>
      </c>
      <c r="F16" s="62">
        <f t="shared" si="0"/>
        <v>0.15953519177929479</v>
      </c>
      <c r="G16" s="41">
        <f t="shared" si="1"/>
        <v>0.11983843770832517</v>
      </c>
      <c r="H16" s="41">
        <f t="shared" si="2"/>
        <v>7.8406039418351323E-2</v>
      </c>
      <c r="I16" s="41">
        <f t="shared" si="3"/>
        <v>6.5997228034894148E-2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54" x14ac:dyDescent="0.45">
      <c r="A17" s="7" t="s">
        <v>8</v>
      </c>
      <c r="B17" s="48">
        <v>125700000</v>
      </c>
      <c r="C17" s="49">
        <v>132638000</v>
      </c>
      <c r="D17" s="49">
        <v>143588000</v>
      </c>
      <c r="E17" s="50">
        <v>135535000</v>
      </c>
      <c r="F17" s="73">
        <f t="shared" si="0"/>
        <v>0.82430013180932893</v>
      </c>
      <c r="G17" s="40">
        <f t="shared" si="1"/>
        <v>0.86688103734494071</v>
      </c>
      <c r="H17" s="40">
        <f t="shared" si="2"/>
        <v>0.90938339159953385</v>
      </c>
      <c r="I17" s="40">
        <f t="shared" si="3"/>
        <v>0.92082914368019131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</row>
    <row r="18" spans="1:54" x14ac:dyDescent="0.45">
      <c r="A18" s="7" t="s">
        <v>9</v>
      </c>
      <c r="B18" s="27">
        <v>2465000</v>
      </c>
      <c r="C18" s="22">
        <v>2032000</v>
      </c>
      <c r="D18" s="22">
        <v>1928000</v>
      </c>
      <c r="E18" s="34">
        <v>1939000</v>
      </c>
      <c r="F18" s="40">
        <f t="shared" si="0"/>
        <v>1.6164676411376259E-2</v>
      </c>
      <c r="G18" s="40">
        <f t="shared" si="1"/>
        <v>1.3280524946734115E-2</v>
      </c>
      <c r="H18" s="40">
        <f t="shared" si="2"/>
        <v>1.2210568982114809E-2</v>
      </c>
      <c r="I18" s="40">
        <f t="shared" si="3"/>
        <v>1.3173628284914531E-2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45">
      <c r="B19" s="27"/>
      <c r="C19" s="22"/>
      <c r="D19" s="22"/>
      <c r="E19" s="34"/>
      <c r="F19" s="30"/>
      <c r="G19" s="40"/>
      <c r="H19" s="40"/>
      <c r="I19" s="40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</row>
    <row r="20" spans="1:54" ht="14.65" thickBot="1" x14ac:dyDescent="0.5">
      <c r="B20" s="42"/>
      <c r="C20" s="43"/>
      <c r="D20" s="43"/>
      <c r="E20" s="44"/>
      <c r="F20" s="45"/>
      <c r="G20" s="40"/>
      <c r="H20" s="40"/>
      <c r="I20" s="40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</row>
    <row r="21" spans="1:54" s="61" customFormat="1" ht="14.65" thickBot="1" x14ac:dyDescent="0.5">
      <c r="A21" s="54" t="s">
        <v>10</v>
      </c>
      <c r="B21" s="55">
        <v>152493000</v>
      </c>
      <c r="C21" s="56">
        <v>153006000</v>
      </c>
      <c r="D21" s="56">
        <v>157896000</v>
      </c>
      <c r="E21" s="57">
        <v>147188000</v>
      </c>
      <c r="F21" s="62">
        <f>B21/$B$21</f>
        <v>1</v>
      </c>
      <c r="G21" s="41">
        <f t="shared" si="1"/>
        <v>1</v>
      </c>
      <c r="H21" s="41">
        <f t="shared" si="2"/>
        <v>1</v>
      </c>
      <c r="I21" s="41">
        <f t="shared" si="3"/>
        <v>1</v>
      </c>
      <c r="J21" s="19"/>
      <c r="K21" s="25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</row>
    <row r="22" spans="1:54" x14ac:dyDescent="0.45">
      <c r="B22" s="48"/>
      <c r="C22" s="49"/>
      <c r="D22" s="49"/>
      <c r="E22" s="50"/>
      <c r="F22" s="51"/>
      <c r="G22" s="49"/>
      <c r="H22" s="52"/>
      <c r="I22" s="53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1:54" x14ac:dyDescent="0.45">
      <c r="B23" s="27"/>
      <c r="C23" s="22"/>
      <c r="D23" s="22"/>
      <c r="E23" s="34"/>
      <c r="F23" s="30"/>
      <c r="G23" s="22"/>
      <c r="H23" s="23"/>
      <c r="I23" s="2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ht="14.65" thickBot="1" x14ac:dyDescent="0.5">
      <c r="B24" s="42"/>
      <c r="C24" s="43"/>
      <c r="D24" s="43"/>
      <c r="E24" s="44"/>
      <c r="F24" s="45"/>
      <c r="G24" s="43"/>
      <c r="H24" s="46"/>
      <c r="I24" s="4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s="61" customFormat="1" ht="14.65" thickBot="1" x14ac:dyDescent="0.5">
      <c r="A25" s="54" t="s">
        <v>11</v>
      </c>
      <c r="B25" s="55"/>
      <c r="C25" s="56"/>
      <c r="D25" s="56"/>
      <c r="E25" s="57"/>
      <c r="F25" s="58"/>
      <c r="G25" s="56"/>
      <c r="H25" s="59"/>
      <c r="I25" s="60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</row>
    <row r="26" spans="1:54" x14ac:dyDescent="0.45">
      <c r="A26" s="7" t="s">
        <v>12</v>
      </c>
      <c r="B26" s="48"/>
      <c r="C26" s="49"/>
      <c r="D26" s="49"/>
      <c r="E26" s="50"/>
      <c r="F26" s="51"/>
      <c r="G26" s="49"/>
      <c r="H26" s="52"/>
      <c r="I26" s="53"/>
      <c r="J26" s="16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x14ac:dyDescent="0.45">
      <c r="A27" s="7" t="s">
        <v>13</v>
      </c>
      <c r="B27" s="27">
        <v>4243000</v>
      </c>
      <c r="C27" s="22">
        <v>5604000</v>
      </c>
      <c r="D27" s="22">
        <v>9150000</v>
      </c>
      <c r="E27" s="34" t="s">
        <v>28</v>
      </c>
      <c r="F27" s="40">
        <f>B27/$B$46</f>
        <v>2.7824227997350699E-2</v>
      </c>
      <c r="G27" s="40">
        <f>C27/$C$46</f>
        <v>3.6626014666091528E-2</v>
      </c>
      <c r="H27" s="40">
        <f>D27/$D$46</f>
        <v>5.7949536403708771E-2</v>
      </c>
      <c r="I27" s="40">
        <v>6.59E-2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x14ac:dyDescent="0.45">
      <c r="A28" s="7" t="s">
        <v>14</v>
      </c>
      <c r="B28" s="27">
        <v>17606000</v>
      </c>
      <c r="C28" s="22">
        <v>10635000</v>
      </c>
      <c r="D28" s="22">
        <v>10296000</v>
      </c>
      <c r="E28" s="34">
        <v>8942000</v>
      </c>
      <c r="F28" s="40">
        <f t="shared" ref="F28:F46" si="4">B28/$B$46</f>
        <v>0.11545447987776489</v>
      </c>
      <c r="G28" s="40">
        <f t="shared" ref="G28:G46" si="5">C28/$C$46</f>
        <v>6.9507078153797891E-2</v>
      </c>
      <c r="H28" s="40">
        <f t="shared" ref="H28:H46" si="6">D28/$D$46</f>
        <v>6.5207478340173278E-2</v>
      </c>
      <c r="I28" s="40">
        <f>E28/$E$46</f>
        <v>6.0752235236568197E-2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x14ac:dyDescent="0.45">
      <c r="A29" s="7" t="s">
        <v>15</v>
      </c>
      <c r="B29" s="27">
        <v>13088000</v>
      </c>
      <c r="C29" s="22">
        <v>11743000</v>
      </c>
      <c r="D29" s="22">
        <v>10216000</v>
      </c>
      <c r="E29" s="34">
        <v>7928000</v>
      </c>
      <c r="F29" s="40">
        <f t="shared" si="4"/>
        <v>8.582689041464199E-2</v>
      </c>
      <c r="G29" s="40">
        <f t="shared" si="5"/>
        <v>7.6748624236958024E-2</v>
      </c>
      <c r="H29" s="40">
        <f t="shared" si="6"/>
        <v>6.4700815726807526E-2</v>
      </c>
      <c r="I29" s="40">
        <f t="shared" ref="I29:I46" si="7">E29/$E$46</f>
        <v>5.3863086664673751E-2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x14ac:dyDescent="0.45">
      <c r="B30" s="27"/>
      <c r="C30" s="22"/>
      <c r="D30" s="22"/>
      <c r="E30" s="34"/>
      <c r="F30" s="40"/>
      <c r="G30" s="40"/>
      <c r="H30" s="40"/>
      <c r="I30" s="40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ht="14.65" thickBot="1" x14ac:dyDescent="0.5">
      <c r="B31" s="42"/>
      <c r="C31" s="43"/>
      <c r="D31" s="43"/>
      <c r="E31" s="44"/>
      <c r="F31" s="40"/>
      <c r="G31" s="40"/>
      <c r="H31" s="40"/>
      <c r="I31" s="40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s="61" customFormat="1" ht="14.65" thickBot="1" x14ac:dyDescent="0.5">
      <c r="A32" s="54" t="s">
        <v>16</v>
      </c>
      <c r="B32" s="55">
        <v>34937000</v>
      </c>
      <c r="C32" s="56">
        <v>27982000</v>
      </c>
      <c r="D32" s="56">
        <v>37524000</v>
      </c>
      <c r="E32" s="57">
        <v>38789000</v>
      </c>
      <c r="F32" s="41">
        <f t="shared" si="4"/>
        <v>0.22910559828975757</v>
      </c>
      <c r="G32" s="41">
        <f t="shared" si="5"/>
        <v>0.18288171705684744</v>
      </c>
      <c r="H32" s="41">
        <f t="shared" si="6"/>
        <v>0.23765009879920962</v>
      </c>
      <c r="I32" s="41">
        <f t="shared" si="7"/>
        <v>0.26353371198739028</v>
      </c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</row>
    <row r="33" spans="1:54" x14ac:dyDescent="0.45">
      <c r="A33" s="7" t="s">
        <v>17</v>
      </c>
      <c r="B33" s="48">
        <v>8567000</v>
      </c>
      <c r="C33" s="49">
        <v>8336000</v>
      </c>
      <c r="D33" s="49">
        <v>5149000</v>
      </c>
      <c r="E33" s="50">
        <v>3745000</v>
      </c>
      <c r="F33" s="40">
        <f t="shared" si="4"/>
        <v>5.6179627917347028E-2</v>
      </c>
      <c r="G33" s="40">
        <f t="shared" si="5"/>
        <v>5.4481523600381686E-2</v>
      </c>
      <c r="H33" s="40">
        <f t="shared" si="6"/>
        <v>3.2610072452753713E-2</v>
      </c>
      <c r="I33" s="40">
        <f t="shared" si="7"/>
        <v>2.5443650297578606E-2</v>
      </c>
      <c r="J33" s="1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x14ac:dyDescent="0.45">
      <c r="A34" s="7" t="s">
        <v>18</v>
      </c>
      <c r="B34" s="27">
        <v>21219000</v>
      </c>
      <c r="C34" s="22">
        <v>32970000</v>
      </c>
      <c r="D34" s="22">
        <v>37807000</v>
      </c>
      <c r="E34" s="34">
        <v>30612000</v>
      </c>
      <c r="F34" s="40">
        <f t="shared" si="4"/>
        <v>0.13914737069898289</v>
      </c>
      <c r="G34" s="40">
        <f t="shared" si="5"/>
        <v>0.21548174581388965</v>
      </c>
      <c r="H34" s="40">
        <f t="shared" si="6"/>
        <v>0.23944241779399097</v>
      </c>
      <c r="I34" s="40">
        <f t="shared" si="7"/>
        <v>0.20797891132429275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x14ac:dyDescent="0.45">
      <c r="A35" s="7" t="s">
        <v>19</v>
      </c>
      <c r="B35" s="27">
        <v>3786000</v>
      </c>
      <c r="C35" s="22">
        <v>3485000</v>
      </c>
      <c r="D35" s="22">
        <v>3236000</v>
      </c>
      <c r="E35" s="34">
        <v>2371000</v>
      </c>
      <c r="F35" s="40">
        <f t="shared" si="4"/>
        <v>2.4827369125140171E-2</v>
      </c>
      <c r="G35" s="40">
        <f t="shared" si="5"/>
        <v>2.2776884566618302E-2</v>
      </c>
      <c r="H35" s="40">
        <f t="shared" si="6"/>
        <v>2.0494502710644982E-2</v>
      </c>
      <c r="I35" s="40">
        <f t="shared" si="7"/>
        <v>1.6108650161697966E-2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x14ac:dyDescent="0.45">
      <c r="A36" s="7" t="s">
        <v>20</v>
      </c>
      <c r="B36" s="27"/>
      <c r="C36" s="22"/>
      <c r="D36" s="22"/>
      <c r="E36" s="35"/>
      <c r="F36" s="40"/>
      <c r="G36" s="40"/>
      <c r="H36" s="40"/>
      <c r="I36" s="40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x14ac:dyDescent="0.45">
      <c r="A37" s="1"/>
      <c r="B37" s="27"/>
      <c r="C37" s="22"/>
      <c r="D37" s="22"/>
      <c r="E37" s="34"/>
      <c r="F37" s="40"/>
      <c r="G37" s="40"/>
      <c r="H37" s="40"/>
      <c r="I37" s="40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ht="28.5" x14ac:dyDescent="0.45">
      <c r="A38" s="1" t="s">
        <v>26</v>
      </c>
      <c r="B38" s="27">
        <v>58000</v>
      </c>
      <c r="C38" s="22">
        <v>57000</v>
      </c>
      <c r="D38" s="22">
        <v>57000</v>
      </c>
      <c r="E38" s="36">
        <v>57000</v>
      </c>
      <c r="F38" s="40">
        <f t="shared" si="4"/>
        <v>3.8034532732650025E-4</v>
      </c>
      <c r="G38" s="40">
        <f t="shared" si="5"/>
        <v>3.7253441041527782E-4</v>
      </c>
      <c r="H38" s="40">
        <f t="shared" si="6"/>
        <v>3.6099711202310379E-4</v>
      </c>
      <c r="I38" s="40">
        <f t="shared" si="7"/>
        <v>3.872598309644808E-4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x14ac:dyDescent="0.45">
      <c r="A39" s="7" t="s">
        <v>22</v>
      </c>
      <c r="B39" s="27">
        <v>60890000</v>
      </c>
      <c r="C39" s="22">
        <v>60133000</v>
      </c>
      <c r="D39" s="22">
        <v>59665000</v>
      </c>
      <c r="E39" s="34">
        <v>59518000</v>
      </c>
      <c r="F39" s="40">
        <f t="shared" si="4"/>
        <v>0.39929701691225172</v>
      </c>
      <c r="G39" s="40">
        <f t="shared" si="5"/>
        <v>0.39301073160529654</v>
      </c>
      <c r="H39" s="40">
        <f t="shared" si="6"/>
        <v>0.3778753103308507</v>
      </c>
      <c r="I39" s="40">
        <f t="shared" si="7"/>
        <v>0.40436720384813979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x14ac:dyDescent="0.45">
      <c r="A40" s="7" t="s">
        <v>23</v>
      </c>
      <c r="B40" s="27">
        <v>23036000</v>
      </c>
      <c r="C40" s="22">
        <v>20043000</v>
      </c>
      <c r="D40" s="22">
        <v>14458000</v>
      </c>
      <c r="E40" s="34">
        <v>12096000</v>
      </c>
      <c r="F40" s="40">
        <f t="shared" si="4"/>
        <v>0.15106267172919413</v>
      </c>
      <c r="G40" s="40">
        <f t="shared" si="5"/>
        <v>0.1309948629465511</v>
      </c>
      <c r="H40" s="40">
        <f t="shared" si="6"/>
        <v>9.1566600800526934E-2</v>
      </c>
      <c r="I40" s="40">
        <f t="shared" si="7"/>
        <v>8.2180612549936138E-2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x14ac:dyDescent="0.45">
      <c r="B41" s="27"/>
      <c r="C41" s="22"/>
      <c r="D41" s="22"/>
      <c r="E41" s="34"/>
      <c r="F41" s="40"/>
      <c r="G41" s="40"/>
      <c r="H41" s="40"/>
      <c r="I41" s="40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ht="14.65" thickBot="1" x14ac:dyDescent="0.5">
      <c r="B42" s="42"/>
      <c r="C42" s="43"/>
      <c r="D42" s="43"/>
      <c r="E42" s="44"/>
      <c r="F42" s="40"/>
      <c r="G42" s="40"/>
      <c r="H42" s="40"/>
      <c r="I42" s="40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s="61" customFormat="1" ht="14.65" thickBot="1" x14ac:dyDescent="0.5">
      <c r="A43" s="54" t="s">
        <v>24</v>
      </c>
      <c r="B43" s="55">
        <v>83984000</v>
      </c>
      <c r="C43" s="56">
        <v>80233000</v>
      </c>
      <c r="D43" s="56">
        <v>74180000</v>
      </c>
      <c r="E43" s="57">
        <v>71671000</v>
      </c>
      <c r="F43" s="41">
        <f t="shared" si="4"/>
        <v>0.55074003396877236</v>
      </c>
      <c r="G43" s="41">
        <f t="shared" si="5"/>
        <v>0.52437812896226288</v>
      </c>
      <c r="H43" s="41">
        <f t="shared" si="6"/>
        <v>0.46980290824340071</v>
      </c>
      <c r="I43" s="41">
        <f t="shared" si="7"/>
        <v>0.48693507622904042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</row>
    <row r="44" spans="1:54" x14ac:dyDescent="0.45">
      <c r="B44" s="48"/>
      <c r="C44" s="49"/>
      <c r="D44" s="49"/>
      <c r="E44" s="50"/>
      <c r="F44" s="40"/>
      <c r="G44" s="40"/>
      <c r="H44" s="40"/>
      <c r="I44" s="40"/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ht="14.65" thickBot="1" x14ac:dyDescent="0.5">
      <c r="B45" s="42"/>
      <c r="C45" s="43"/>
      <c r="D45" s="43"/>
      <c r="E45" s="44"/>
      <c r="F45" s="40"/>
      <c r="G45" s="40"/>
      <c r="H45" s="40"/>
      <c r="I45" s="40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s="61" customFormat="1" ht="14.65" thickBot="1" x14ac:dyDescent="0.5">
      <c r="A46" s="54" t="s">
        <v>25</v>
      </c>
      <c r="B46" s="84">
        <v>152493000</v>
      </c>
      <c r="C46" s="85">
        <v>153006000</v>
      </c>
      <c r="D46" s="85">
        <v>157896000</v>
      </c>
      <c r="E46" s="86">
        <v>147188000</v>
      </c>
      <c r="F46" s="87">
        <f t="shared" si="4"/>
        <v>1</v>
      </c>
      <c r="G46" s="87">
        <f t="shared" si="5"/>
        <v>1</v>
      </c>
      <c r="H46" s="87">
        <f t="shared" si="6"/>
        <v>1</v>
      </c>
      <c r="I46" s="87">
        <f t="shared" si="7"/>
        <v>1</v>
      </c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</row>
    <row r="47" spans="1:54" x14ac:dyDescent="0.45">
      <c r="B47" s="88"/>
      <c r="C47" s="88"/>
      <c r="D47" s="89"/>
      <c r="E47" s="89"/>
      <c r="F47" s="88"/>
      <c r="G47" s="90"/>
      <c r="H47" s="88"/>
      <c r="I47" s="88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x14ac:dyDescent="0.45">
      <c r="A48" s="17"/>
      <c r="B48" s="17"/>
      <c r="C48" s="17"/>
      <c r="D48" s="18"/>
      <c r="E48" s="18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x14ac:dyDescent="0.45">
      <c r="A49" s="17" t="s">
        <v>1</v>
      </c>
      <c r="B49" s="81"/>
      <c r="C49" s="81"/>
      <c r="D49" s="82"/>
      <c r="E49" s="82"/>
      <c r="F49" s="81"/>
      <c r="G49" s="83"/>
      <c r="H49" s="81"/>
      <c r="I49" s="81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s="6" customFormat="1" x14ac:dyDescent="0.45">
      <c r="B50" s="76">
        <v>2003</v>
      </c>
      <c r="C50" s="77">
        <v>2002</v>
      </c>
      <c r="D50" s="78">
        <v>2001</v>
      </c>
      <c r="E50" s="79">
        <v>2000</v>
      </c>
      <c r="F50" s="76"/>
      <c r="G50" s="78"/>
      <c r="H50" s="77"/>
      <c r="I50" s="8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</row>
    <row r="51" spans="1:54" x14ac:dyDescent="0.45">
      <c r="B51" s="30"/>
      <c r="C51" s="23"/>
      <c r="D51" s="24"/>
      <c r="E51" s="37"/>
      <c r="F51" s="30"/>
      <c r="G51" s="22"/>
      <c r="H51" s="23"/>
      <c r="I51" s="29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x14ac:dyDescent="0.45">
      <c r="B52" s="30"/>
      <c r="C52" s="23"/>
      <c r="D52" s="24"/>
      <c r="E52" s="37"/>
      <c r="F52" s="30"/>
      <c r="G52" s="22"/>
      <c r="H52" s="23"/>
      <c r="I52" s="29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ht="14.65" thickBot="1" x14ac:dyDescent="0.5">
      <c r="A53" s="7" t="s">
        <v>29</v>
      </c>
      <c r="B53" s="45"/>
      <c r="C53" s="46"/>
      <c r="D53" s="63"/>
      <c r="E53" s="64"/>
      <c r="F53" s="45"/>
      <c r="G53" s="43"/>
      <c r="H53" s="46"/>
      <c r="I53" s="4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s="61" customFormat="1" ht="14.65" thickBot="1" x14ac:dyDescent="0.5">
      <c r="A54" s="54" t="s">
        <v>30</v>
      </c>
      <c r="B54" s="66">
        <v>220489</v>
      </c>
      <c r="C54" s="67">
        <v>214296</v>
      </c>
      <c r="D54" s="67">
        <v>198463</v>
      </c>
      <c r="E54" s="68">
        <v>165406</v>
      </c>
      <c r="F54" s="62">
        <f>B54/$B$54</f>
        <v>1</v>
      </c>
      <c r="G54" s="62">
        <f>C54/$C$54</f>
        <v>1</v>
      </c>
      <c r="H54" s="62">
        <f>D54/$D$54</f>
        <v>1</v>
      </c>
      <c r="I54" s="62">
        <f>E54/$E$54</f>
        <v>1</v>
      </c>
      <c r="J54" s="75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</row>
    <row r="55" spans="1:54" ht="14.65" thickBot="1" x14ac:dyDescent="0.5">
      <c r="B55" s="51"/>
      <c r="C55" s="52"/>
      <c r="D55" s="52"/>
      <c r="E55" s="65"/>
      <c r="F55" s="74"/>
      <c r="G55" s="74"/>
      <c r="H55" s="74"/>
      <c r="I55" s="74"/>
      <c r="J55" s="75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ht="14.65" thickBot="1" x14ac:dyDescent="0.5">
      <c r="B56" s="30"/>
      <c r="C56" s="23"/>
      <c r="D56" s="23"/>
      <c r="E56" s="35"/>
      <c r="F56" s="74"/>
      <c r="G56" s="74"/>
      <c r="H56" s="74"/>
      <c r="I56" s="74"/>
      <c r="J56" s="91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ht="14.65" thickBot="1" x14ac:dyDescent="0.5">
      <c r="A57" s="7" t="s">
        <v>31</v>
      </c>
      <c r="B57" s="30"/>
      <c r="C57" s="23"/>
      <c r="D57" s="23"/>
      <c r="E57" s="35"/>
      <c r="F57" s="74"/>
      <c r="G57" s="74"/>
      <c r="H57" s="74"/>
      <c r="I57" s="74"/>
      <c r="J57" s="91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ht="14.65" thickBot="1" x14ac:dyDescent="0.5">
      <c r="A58" s="7" t="s">
        <v>32</v>
      </c>
      <c r="B58" s="32">
        <v>53912</v>
      </c>
      <c r="C58" s="26">
        <v>52333</v>
      </c>
      <c r="D58" s="26">
        <v>49447</v>
      </c>
      <c r="E58" s="38">
        <v>41632</v>
      </c>
      <c r="F58" s="74">
        <f t="shared" ref="F58:F86" si="8">B58/$B$54</f>
        <v>0.24451106404401127</v>
      </c>
      <c r="G58" s="74">
        <f t="shared" ref="G58:G86" si="9">C58/$C$54</f>
        <v>0.24420894463732407</v>
      </c>
      <c r="H58" s="74">
        <f t="shared" ref="H58:H86" si="10">D58/$D$54</f>
        <v>0.2491497155641102</v>
      </c>
      <c r="I58" s="74">
        <f t="shared" ref="I58:I86" si="11">E58/$E$54</f>
        <v>0.25169582723722234</v>
      </c>
      <c r="J58" s="91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ht="14.65" thickBot="1" x14ac:dyDescent="0.5">
      <c r="A59" s="7" t="s">
        <v>33</v>
      </c>
      <c r="B59" s="30"/>
      <c r="C59" s="23"/>
      <c r="D59" s="23"/>
      <c r="E59" s="35"/>
      <c r="F59" s="74"/>
      <c r="G59" s="74"/>
      <c r="H59" s="74"/>
      <c r="I59" s="74"/>
      <c r="J59" s="91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ht="14.65" thickBot="1" x14ac:dyDescent="0.5">
      <c r="A60" s="7" t="s">
        <v>34</v>
      </c>
      <c r="B60" s="32">
        <v>69846</v>
      </c>
      <c r="C60" s="26">
        <v>68130</v>
      </c>
      <c r="D60" s="26">
        <v>64420</v>
      </c>
      <c r="E60" s="38">
        <v>52349</v>
      </c>
      <c r="F60" s="74">
        <f t="shared" si="8"/>
        <v>0.31677770773145147</v>
      </c>
      <c r="G60" s="74">
        <f t="shared" si="9"/>
        <v>0.31792473961249862</v>
      </c>
      <c r="H60" s="74">
        <f t="shared" si="10"/>
        <v>0.32459450880012897</v>
      </c>
      <c r="I60" s="74">
        <f t="shared" si="11"/>
        <v>0.31648791458592795</v>
      </c>
      <c r="J60" s="91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ht="14.65" thickBot="1" x14ac:dyDescent="0.5">
      <c r="A61" s="7" t="s">
        <v>35</v>
      </c>
      <c r="B61" s="32">
        <v>56849</v>
      </c>
      <c r="C61" s="26">
        <v>52092</v>
      </c>
      <c r="D61" s="26">
        <v>47210</v>
      </c>
      <c r="E61" s="38">
        <v>35140</v>
      </c>
      <c r="F61" s="74">
        <f t="shared" si="8"/>
        <v>0.2578314564445392</v>
      </c>
      <c r="G61" s="74">
        <f t="shared" si="9"/>
        <v>0.2430843319520663</v>
      </c>
      <c r="H61" s="74">
        <f t="shared" si="10"/>
        <v>0.23787809314582567</v>
      </c>
      <c r="I61" s="74">
        <f t="shared" si="11"/>
        <v>0.21244694872011899</v>
      </c>
      <c r="J61" s="91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ht="14.65" thickBot="1" x14ac:dyDescent="0.5">
      <c r="A62" s="7" t="s">
        <v>36</v>
      </c>
      <c r="B62" s="32">
        <v>14270</v>
      </c>
      <c r="C62" s="26">
        <v>13488</v>
      </c>
      <c r="D62" s="26">
        <v>13538</v>
      </c>
      <c r="E62" s="38">
        <v>10280</v>
      </c>
      <c r="F62" s="74">
        <f t="shared" si="8"/>
        <v>6.4719781939235069E-2</v>
      </c>
      <c r="G62" s="74">
        <f t="shared" si="9"/>
        <v>6.2940978833016012E-2</v>
      </c>
      <c r="H62" s="74">
        <f t="shared" si="10"/>
        <v>6.8214226329340988E-2</v>
      </c>
      <c r="I62" s="74">
        <f t="shared" si="11"/>
        <v>6.2150103381981306E-2</v>
      </c>
      <c r="J62" s="91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ht="14.65" thickBot="1" x14ac:dyDescent="0.5">
      <c r="A63" s="7" t="s">
        <v>37</v>
      </c>
      <c r="B63" s="30">
        <v>227</v>
      </c>
      <c r="C63" s="23">
        <v>303</v>
      </c>
      <c r="D63" s="26">
        <v>1952</v>
      </c>
      <c r="E63" s="38">
        <v>2750</v>
      </c>
      <c r="F63" s="74">
        <f t="shared" si="8"/>
        <v>1.0295298178140406E-3</v>
      </c>
      <c r="G63" s="74">
        <f t="shared" si="9"/>
        <v>1.4139321312576997E-3</v>
      </c>
      <c r="H63" s="74">
        <f t="shared" si="10"/>
        <v>9.8355864821150548E-3</v>
      </c>
      <c r="I63" s="74">
        <f t="shared" si="11"/>
        <v>1.6625757227670096E-2</v>
      </c>
      <c r="J63" s="91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ht="14.65" thickBot="1" x14ac:dyDescent="0.5">
      <c r="A64" s="7" t="s">
        <v>38</v>
      </c>
      <c r="B64" s="32">
        <v>14475</v>
      </c>
      <c r="C64" s="26">
        <v>13727</v>
      </c>
      <c r="D64" s="26">
        <v>12503</v>
      </c>
      <c r="E64" s="38">
        <v>9719</v>
      </c>
      <c r="F64" s="74">
        <f t="shared" si="8"/>
        <v>6.5649533536820431E-2</v>
      </c>
      <c r="G64" s="74">
        <f t="shared" si="9"/>
        <v>6.4056258632918958E-2</v>
      </c>
      <c r="H64" s="74">
        <f t="shared" si="10"/>
        <v>6.2999148455883461E-2</v>
      </c>
      <c r="I64" s="74">
        <f t="shared" si="11"/>
        <v>5.8758448907536606E-2</v>
      </c>
      <c r="J64" s="91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ht="14.65" thickBot="1" x14ac:dyDescent="0.5">
      <c r="A65" s="7" t="s">
        <v>39</v>
      </c>
      <c r="B65" s="30" t="s">
        <v>21</v>
      </c>
      <c r="C65" s="23">
        <v>-83</v>
      </c>
      <c r="D65" s="26">
        <v>1572</v>
      </c>
      <c r="E65" s="35">
        <v>473</v>
      </c>
      <c r="F65" s="74"/>
      <c r="G65" s="74">
        <f t="shared" si="9"/>
        <v>-3.873147422257065E-4</v>
      </c>
      <c r="H65" s="74">
        <f t="shared" si="10"/>
        <v>7.9208719005557718E-3</v>
      </c>
      <c r="I65" s="74">
        <f t="shared" si="11"/>
        <v>2.8596302431592568E-3</v>
      </c>
      <c r="J65" s="91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ht="14.65" thickBot="1" x14ac:dyDescent="0.5">
      <c r="A66" s="7" t="s">
        <v>40</v>
      </c>
      <c r="B66" s="30">
        <v>997</v>
      </c>
      <c r="C66" s="23" t="s">
        <v>21</v>
      </c>
      <c r="D66" s="23" t="s">
        <v>21</v>
      </c>
      <c r="E66" s="35" t="s">
        <v>21</v>
      </c>
      <c r="F66" s="74">
        <f t="shared" si="8"/>
        <v>4.5217675258176146E-3</v>
      </c>
      <c r="G66" s="74"/>
      <c r="H66" s="74"/>
      <c r="I66" s="74"/>
      <c r="J66" s="91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ht="14.65" thickBot="1" x14ac:dyDescent="0.5">
      <c r="B67" s="30"/>
      <c r="C67" s="23"/>
      <c r="D67" s="23"/>
      <c r="E67" s="35"/>
      <c r="F67" s="74"/>
      <c r="G67" s="74"/>
      <c r="H67" s="74"/>
      <c r="I67" s="74"/>
      <c r="J67" s="91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ht="14.65" thickBot="1" x14ac:dyDescent="0.5">
      <c r="B68" s="45"/>
      <c r="C68" s="46"/>
      <c r="D68" s="46"/>
      <c r="E68" s="69"/>
      <c r="F68" s="74"/>
      <c r="G68" s="74"/>
      <c r="H68" s="74"/>
      <c r="I68" s="74"/>
      <c r="J68" s="91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s="61" customFormat="1" ht="14.65" thickBot="1" x14ac:dyDescent="0.5">
      <c r="A69" s="54" t="s">
        <v>41</v>
      </c>
      <c r="B69" s="66">
        <v>210576</v>
      </c>
      <c r="C69" s="67">
        <v>199990</v>
      </c>
      <c r="D69" s="67">
        <v>190642</v>
      </c>
      <c r="E69" s="68">
        <v>152343</v>
      </c>
      <c r="F69" s="62">
        <f t="shared" si="8"/>
        <v>0.955040841039689</v>
      </c>
      <c r="G69" s="62">
        <f t="shared" si="9"/>
        <v>0.93324187105685596</v>
      </c>
      <c r="H69" s="62">
        <f t="shared" si="10"/>
        <v>0.96059215067796011</v>
      </c>
      <c r="I69" s="62">
        <f t="shared" si="11"/>
        <v>0.92102463030361659</v>
      </c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 ht="14.65" thickBot="1" x14ac:dyDescent="0.5">
      <c r="B70" s="51"/>
      <c r="C70" s="52"/>
      <c r="D70" s="52"/>
      <c r="E70" s="65"/>
      <c r="F70" s="74"/>
      <c r="G70" s="74"/>
      <c r="H70" s="74"/>
      <c r="I70" s="7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ht="14.65" thickBot="1" x14ac:dyDescent="0.5">
      <c r="B71" s="30"/>
      <c r="C71" s="23"/>
      <c r="D71" s="23"/>
      <c r="E71" s="35"/>
      <c r="F71" s="74"/>
      <c r="G71" s="74"/>
      <c r="H71" s="74"/>
      <c r="I71" s="74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ht="14.65" thickBot="1" x14ac:dyDescent="0.5">
      <c r="A72" s="7" t="s">
        <v>42</v>
      </c>
      <c r="B72" s="32">
        <v>9913</v>
      </c>
      <c r="C72" s="26">
        <v>14306</v>
      </c>
      <c r="D72" s="26">
        <v>7821</v>
      </c>
      <c r="E72" s="38">
        <v>13063</v>
      </c>
      <c r="F72" s="74">
        <f t="shared" si="8"/>
        <v>4.4959158960310948E-2</v>
      </c>
      <c r="G72" s="74">
        <f t="shared" si="9"/>
        <v>6.6758128943144063E-2</v>
      </c>
      <c r="H72" s="74">
        <f t="shared" si="10"/>
        <v>3.9407849322039876E-2</v>
      </c>
      <c r="I72" s="74">
        <f t="shared" si="11"/>
        <v>7.8975369696383441E-2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ht="14.65" thickBot="1" x14ac:dyDescent="0.5">
      <c r="A73" s="7" t="s">
        <v>43</v>
      </c>
      <c r="B73" s="30">
        <v>55</v>
      </c>
      <c r="C73" s="23">
        <v>85</v>
      </c>
      <c r="D73" s="23">
        <v>160</v>
      </c>
      <c r="E73" s="35">
        <v>148</v>
      </c>
      <c r="F73" s="74">
        <f t="shared" si="8"/>
        <v>2.4944555057168383E-4</v>
      </c>
      <c r="G73" s="74">
        <f t="shared" si="9"/>
        <v>3.9664762758054279E-4</v>
      </c>
      <c r="H73" s="74">
        <f t="shared" si="10"/>
        <v>8.0619561328811918E-4</v>
      </c>
      <c r="I73" s="74">
        <f t="shared" si="11"/>
        <v>8.9476802534369979E-4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ht="14.65" thickBot="1" x14ac:dyDescent="0.5">
      <c r="A74" s="7" t="s">
        <v>44</v>
      </c>
      <c r="B74" s="32">
        <v>-3678</v>
      </c>
      <c r="C74" s="26">
        <v>-4537</v>
      </c>
      <c r="D74" s="26">
        <v>-4876</v>
      </c>
      <c r="E74" s="38">
        <v>-3623</v>
      </c>
      <c r="F74" s="74">
        <f t="shared" si="8"/>
        <v>-1.6681104272775513E-2</v>
      </c>
      <c r="G74" s="74">
        <f t="shared" si="9"/>
        <v>-2.1171650427446148E-2</v>
      </c>
      <c r="H74" s="74">
        <f t="shared" si="10"/>
        <v>-2.4568811314955433E-2</v>
      </c>
      <c r="I74" s="74">
        <f t="shared" si="11"/>
        <v>-2.190367943121773E-2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ht="14.65" thickBot="1" x14ac:dyDescent="0.5">
      <c r="A75" s="7" t="s">
        <v>45</v>
      </c>
      <c r="B75" s="30">
        <v>-639</v>
      </c>
      <c r="C75" s="23">
        <v>-394</v>
      </c>
      <c r="D75" s="23">
        <v>804</v>
      </c>
      <c r="E75" s="35">
        <v>-65</v>
      </c>
      <c r="F75" s="74">
        <f t="shared" si="8"/>
        <v>-2.8981037602782904E-3</v>
      </c>
      <c r="G75" s="74">
        <f t="shared" si="9"/>
        <v>-1.8385784149027513E-3</v>
      </c>
      <c r="H75" s="74">
        <f t="shared" si="10"/>
        <v>4.0511329567727988E-3</v>
      </c>
      <c r="I75" s="74">
        <f t="shared" si="11"/>
        <v>-3.9297244356311138E-4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ht="14.65" thickBot="1" x14ac:dyDescent="0.5">
      <c r="B76" s="30"/>
      <c r="C76" s="23"/>
      <c r="D76" s="23"/>
      <c r="E76" s="35"/>
      <c r="F76" s="74"/>
      <c r="G76" s="74"/>
      <c r="H76" s="74"/>
      <c r="I76" s="74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ht="14.65" thickBot="1" x14ac:dyDescent="0.5">
      <c r="B77" s="30"/>
      <c r="C77" s="23"/>
      <c r="D77" s="23"/>
      <c r="E77" s="35"/>
      <c r="F77" s="74"/>
      <c r="G77" s="74"/>
      <c r="H77" s="74"/>
      <c r="I77" s="74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ht="28.9" thickBot="1" x14ac:dyDescent="0.5">
      <c r="A78" s="1" t="s">
        <v>48</v>
      </c>
      <c r="B78" s="32">
        <v>5651</v>
      </c>
      <c r="C78" s="26">
        <v>9460</v>
      </c>
      <c r="D78" s="26">
        <v>3909</v>
      </c>
      <c r="E78" s="38">
        <v>9523</v>
      </c>
      <c r="F78" s="74">
        <f t="shared" si="8"/>
        <v>2.5629396477828827E-2</v>
      </c>
      <c r="G78" s="74">
        <f t="shared" si="9"/>
        <v>4.4144547728375706E-2</v>
      </c>
      <c r="H78" s="74">
        <f t="shared" si="10"/>
        <v>1.9696366577145363E-2</v>
      </c>
      <c r="I78" s="74">
        <f t="shared" si="11"/>
        <v>5.7573485846946298E-2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ht="14.65" thickBot="1" x14ac:dyDescent="0.5">
      <c r="A79" s="7" t="s">
        <v>46</v>
      </c>
      <c r="B79" s="32">
        <v>-2658</v>
      </c>
      <c r="C79" s="26">
        <v>-3875</v>
      </c>
      <c r="D79" s="26">
        <v>-1547</v>
      </c>
      <c r="E79" s="38">
        <v>-3747</v>
      </c>
      <c r="F79" s="74">
        <f t="shared" si="8"/>
        <v>-1.2055023153082467E-2</v>
      </c>
      <c r="G79" s="74">
        <f t="shared" si="9"/>
        <v>-1.8082465374995332E-2</v>
      </c>
      <c r="H79" s="74">
        <f t="shared" si="10"/>
        <v>-7.7949038359795024E-3</v>
      </c>
      <c r="I79" s="74">
        <f t="shared" si="11"/>
        <v>-2.2653349938938128E-2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ht="14.65" thickBot="1" x14ac:dyDescent="0.5">
      <c r="B80" s="30"/>
      <c r="C80" s="23"/>
      <c r="D80" s="23"/>
      <c r="E80" s="35"/>
      <c r="F80" s="74"/>
      <c r="G80" s="74"/>
      <c r="H80" s="74"/>
      <c r="I80" s="7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ht="14.65" thickBot="1" x14ac:dyDescent="0.5">
      <c r="B81" s="30"/>
      <c r="C81" s="23"/>
      <c r="D81" s="23"/>
      <c r="E81" s="35"/>
      <c r="F81" s="74"/>
      <c r="G81" s="74"/>
      <c r="H81" s="74"/>
      <c r="I81" s="74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ht="28.9" thickBot="1" x14ac:dyDescent="0.5">
      <c r="A82" s="1" t="s">
        <v>50</v>
      </c>
      <c r="B82" s="32">
        <v>2993</v>
      </c>
      <c r="C82" s="26">
        <v>5585</v>
      </c>
      <c r="D82" s="26">
        <v>2362</v>
      </c>
      <c r="E82" s="38">
        <v>5776</v>
      </c>
      <c r="F82" s="74">
        <f t="shared" si="8"/>
        <v>1.3574373324746359E-2</v>
      </c>
      <c r="G82" s="74">
        <f t="shared" si="9"/>
        <v>2.606208235338037E-2</v>
      </c>
      <c r="H82" s="74">
        <f t="shared" si="10"/>
        <v>1.1901462741165859E-2</v>
      </c>
      <c r="I82" s="74">
        <f t="shared" si="11"/>
        <v>3.4920135908008174E-2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ht="28.9" thickBot="1" x14ac:dyDescent="0.5">
      <c r="A83" s="1" t="s">
        <v>49</v>
      </c>
      <c r="B83" s="30" t="s">
        <v>21</v>
      </c>
      <c r="C83" s="23" t="s">
        <v>21</v>
      </c>
      <c r="D83" s="23" t="s">
        <v>21</v>
      </c>
      <c r="E83" s="38">
        <v>-1233</v>
      </c>
      <c r="F83" s="74"/>
      <c r="G83" s="74"/>
      <c r="H83" s="74"/>
      <c r="I83" s="74">
        <f t="shared" si="11"/>
        <v>-7.4543849678971744E-3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ht="14.65" thickBot="1" x14ac:dyDescent="0.5">
      <c r="B84" s="30"/>
      <c r="C84" s="23"/>
      <c r="D84" s="23"/>
      <c r="E84" s="35"/>
      <c r="F84" s="74"/>
      <c r="G84" s="74"/>
      <c r="H84" s="74"/>
      <c r="I84" s="74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ht="14.65" thickBot="1" x14ac:dyDescent="0.5">
      <c r="B85" s="45"/>
      <c r="C85" s="46"/>
      <c r="D85" s="46"/>
      <c r="E85" s="69"/>
      <c r="F85" s="74"/>
      <c r="G85" s="74"/>
      <c r="H85" s="74"/>
      <c r="I85" s="74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s="61" customFormat="1" ht="14.65" thickBot="1" x14ac:dyDescent="0.5">
      <c r="A86" s="54" t="s">
        <v>47</v>
      </c>
      <c r="B86" s="66">
        <v>2993</v>
      </c>
      <c r="C86" s="67">
        <v>5585</v>
      </c>
      <c r="D86" s="67">
        <v>2362</v>
      </c>
      <c r="E86" s="68">
        <v>4543</v>
      </c>
      <c r="F86" s="62">
        <f t="shared" si="8"/>
        <v>1.3574373324746359E-2</v>
      </c>
      <c r="G86" s="62">
        <f t="shared" si="9"/>
        <v>2.606208235338037E-2</v>
      </c>
      <c r="H86" s="62">
        <f t="shared" si="10"/>
        <v>1.1901462741165859E-2</v>
      </c>
      <c r="I86" s="62">
        <f t="shared" si="11"/>
        <v>2.7465750940111E-2</v>
      </c>
      <c r="J86" s="19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 x14ac:dyDescent="0.45"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x14ac:dyDescent="0.45"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x14ac:dyDescent="0.45">
      <c r="A89" s="92" t="s">
        <v>53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x14ac:dyDescent="0.45">
      <c r="A90" s="93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x14ac:dyDescent="0.45">
      <c r="A91" s="93" t="s">
        <v>54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x14ac:dyDescent="0.45">
      <c r="A92" s="93" t="s">
        <v>55</v>
      </c>
      <c r="B92" s="94">
        <f>B86/AVERAGE(B43:C43)</f>
        <v>3.6451768087347841E-5</v>
      </c>
      <c r="C92" s="94">
        <f>C86/AVERAGE(C43:D43)</f>
        <v>7.2338468911296332E-5</v>
      </c>
      <c r="D92" s="94">
        <f>D86/AVERAGE(D43:E43)</f>
        <v>3.2389219134596263E-5</v>
      </c>
      <c r="E92" s="13">
        <f>E86/(E43)</f>
        <v>6.3386864980257009E-5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x14ac:dyDescent="0.45">
      <c r="A93" s="93" t="s">
        <v>56</v>
      </c>
      <c r="B93" s="7">
        <f>B86/B54</f>
        <v>1.3574373324746359E-2</v>
      </c>
      <c r="C93" s="7">
        <f>C86/C54</f>
        <v>2.606208235338037E-2</v>
      </c>
      <c r="D93" s="11">
        <f>D86/D54</f>
        <v>1.1901462741165859E-2</v>
      </c>
      <c r="E93" s="12">
        <f>E86/E54</f>
        <v>2.7465750940111E-2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x14ac:dyDescent="0.45">
      <c r="A94" s="93" t="s">
        <v>57</v>
      </c>
      <c r="B94" s="7">
        <f>(B54-B58)/B54</f>
        <v>0.75548893595598876</v>
      </c>
      <c r="C94" s="7">
        <f t="shared" ref="C94:E94" si="12">(C54-C58)/C54</f>
        <v>0.75579105536267588</v>
      </c>
      <c r="D94" s="7">
        <f t="shared" si="12"/>
        <v>0.75085028443588986</v>
      </c>
      <c r="E94" s="7">
        <f t="shared" si="12"/>
        <v>0.74830417276277761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x14ac:dyDescent="0.45">
      <c r="A95" s="93" t="s">
        <v>58</v>
      </c>
      <c r="B95" s="7">
        <f>B54/AVERAGE(B21:C21)</f>
        <v>1.4434679000585927E-3</v>
      </c>
      <c r="C95" s="7">
        <f t="shared" ref="C95:E95" si="13">C54/AVERAGE(C21:D21)</f>
        <v>1.3785437211725881E-3</v>
      </c>
      <c r="D95" s="7">
        <f t="shared" si="13"/>
        <v>1.3010384025383174E-3</v>
      </c>
      <c r="E95" s="7">
        <f t="shared" si="13"/>
        <v>2.247547339133983E-3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x14ac:dyDescent="0.45">
      <c r="A96" s="93" t="s">
        <v>59</v>
      </c>
      <c r="B96" s="7">
        <f>B54/AVERAGE(B13:C13)</f>
        <v>5.8640691489361699E-2</v>
      </c>
      <c r="C96" s="7">
        <f t="shared" ref="C96:E96" si="14">C54/AVERAGE(C13:D13)</f>
        <v>5.39177255000629E-2</v>
      </c>
      <c r="D96" s="7">
        <f t="shared" si="14"/>
        <v>7.4849330567603248E-2</v>
      </c>
      <c r="E96" s="7">
        <f t="shared" si="14"/>
        <v>0.2598680234590926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x14ac:dyDescent="0.45">
      <c r="A97" s="93" t="s">
        <v>60</v>
      </c>
      <c r="B97" s="7">
        <f>B58/AVERAGE(B12:C12)</f>
        <v>5.7374554355345076E-3</v>
      </c>
      <c r="C97" s="7">
        <f t="shared" ref="C97:E97" si="15">C58/AVERAGE(C12:D12)</f>
        <v>6.0472613820198749E-3</v>
      </c>
      <c r="D97" s="7">
        <f t="shared" si="15"/>
        <v>6.7884404173531024E-3</v>
      </c>
      <c r="E97" s="7">
        <f t="shared" si="15"/>
        <v>1.3044649721573388E-2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x14ac:dyDescent="0.45">
      <c r="A98" s="93" t="s">
        <v>61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x14ac:dyDescent="0.45">
      <c r="A99" s="93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x14ac:dyDescent="0.45">
      <c r="A100" s="93" t="s">
        <v>62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x14ac:dyDescent="0.45">
      <c r="A101" s="93" t="s">
        <v>63</v>
      </c>
      <c r="B101" s="7">
        <f>B16/B32</f>
        <v>0.69633912471019266</v>
      </c>
      <c r="C101" s="7">
        <f t="shared" ref="C101:E101" si="16">C16/C32</f>
        <v>0.65527839325280535</v>
      </c>
      <c r="D101" s="7">
        <f t="shared" si="16"/>
        <v>0.3299221831361262</v>
      </c>
      <c r="E101" s="7">
        <f t="shared" si="16"/>
        <v>0.25043182345510323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x14ac:dyDescent="0.45">
      <c r="A102" s="93" t="s">
        <v>64</v>
      </c>
      <c r="B102" s="7">
        <f>(B11+B13)/B32</f>
        <v>0.41955519935884594</v>
      </c>
      <c r="C102" s="7">
        <f t="shared" ref="C102:D102" si="17">(C11+C13)/C32</f>
        <v>0.32924737331141446</v>
      </c>
      <c r="D102" s="7">
        <f t="shared" si="17"/>
        <v>0.11179511779128025</v>
      </c>
      <c r="E102" s="14">
        <f>0.0858748614297</f>
        <v>8.5874861429699995E-2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x14ac:dyDescent="0.45">
      <c r="A103" s="93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x14ac:dyDescent="0.45">
      <c r="A104" s="93" t="s">
        <v>65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x14ac:dyDescent="0.45">
      <c r="A105" s="93" t="s">
        <v>66</v>
      </c>
      <c r="B105" s="7">
        <f>B16/B32</f>
        <v>0.69633912471019266</v>
      </c>
      <c r="C105" s="7">
        <f t="shared" ref="C105:E105" si="18">C16/C32</f>
        <v>0.65527839325280535</v>
      </c>
      <c r="D105" s="7">
        <f t="shared" si="18"/>
        <v>0.3299221831361262</v>
      </c>
      <c r="E105" s="7">
        <f t="shared" si="18"/>
        <v>0.25043182345510323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x14ac:dyDescent="0.45">
      <c r="A106" s="93" t="s">
        <v>67</v>
      </c>
      <c r="B106" s="7">
        <f>B32/B43</f>
        <v>0.41599590398171082</v>
      </c>
      <c r="C106" s="7">
        <f t="shared" ref="C106:E106" si="19">C32/C43</f>
        <v>0.34875923871723608</v>
      </c>
      <c r="D106" s="7">
        <f t="shared" si="19"/>
        <v>0.50585063359396065</v>
      </c>
      <c r="E106" s="7">
        <f t="shared" si="19"/>
        <v>0.54120913619176514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45">
      <c r="A107" s="93" t="s">
        <v>68</v>
      </c>
      <c r="B107" s="7">
        <f>B72/B74</f>
        <v>-2.6952147906470909</v>
      </c>
      <c r="C107" s="7">
        <f t="shared" ref="C107:E107" si="20">C72/C74</f>
        <v>-3.153184923958563</v>
      </c>
      <c r="D107" s="7">
        <f t="shared" si="20"/>
        <v>-1.6039786710418376</v>
      </c>
      <c r="E107" s="7">
        <f t="shared" si="20"/>
        <v>-3.6055754899254762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</row>
    <row r="108" spans="1:54" x14ac:dyDescent="0.45"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</row>
    <row r="109" spans="1:54" x14ac:dyDescent="0.45"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</row>
    <row r="110" spans="1:54" x14ac:dyDescent="0.45"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1" spans="1:54" x14ac:dyDescent="0.45"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</row>
    <row r="112" spans="1:54" x14ac:dyDescent="0.45"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</row>
    <row r="113" spans="11:54" x14ac:dyDescent="0.45"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</row>
    <row r="114" spans="11:54" x14ac:dyDescent="0.45"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</row>
    <row r="115" spans="11:54" x14ac:dyDescent="0.45"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</row>
    <row r="116" spans="11:54" x14ac:dyDescent="0.45"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</row>
    <row r="117" spans="11:54" x14ac:dyDescent="0.45"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</row>
    <row r="118" spans="11:54" x14ac:dyDescent="0.45"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</row>
    <row r="119" spans="11:54" x14ac:dyDescent="0.45"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</row>
    <row r="120" spans="11:54" x14ac:dyDescent="0.45"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</row>
    <row r="121" spans="11:54" x14ac:dyDescent="0.45"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</row>
    <row r="122" spans="11:54" x14ac:dyDescent="0.45"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11:54" x14ac:dyDescent="0.45"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11:54" x14ac:dyDescent="0.45"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</row>
    <row r="125" spans="11:54" x14ac:dyDescent="0.45"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</row>
    <row r="126" spans="11:54" x14ac:dyDescent="0.45"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</row>
    <row r="127" spans="11:54" x14ac:dyDescent="0.45"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</row>
    <row r="128" spans="11:54" x14ac:dyDescent="0.45"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</row>
    <row r="129" spans="11:54" x14ac:dyDescent="0.45"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</row>
    <row r="130" spans="11:54" x14ac:dyDescent="0.45"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</row>
    <row r="131" spans="11:54" x14ac:dyDescent="0.45"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</row>
    <row r="132" spans="11:54" x14ac:dyDescent="0.45"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</row>
    <row r="133" spans="11:54" x14ac:dyDescent="0.45"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</row>
    <row r="134" spans="11:54" x14ac:dyDescent="0.45"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</row>
    <row r="135" spans="11:54" x14ac:dyDescent="0.45"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</row>
    <row r="136" spans="11:54" x14ac:dyDescent="0.45"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</row>
    <row r="137" spans="11:54" x14ac:dyDescent="0.45"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</row>
    <row r="138" spans="11:54" x14ac:dyDescent="0.45"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</row>
    <row r="139" spans="11:54" x14ac:dyDescent="0.45"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</row>
    <row r="140" spans="11:54" x14ac:dyDescent="0.45"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</row>
    <row r="141" spans="11:54" x14ac:dyDescent="0.45"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</row>
    <row r="142" spans="11:54" x14ac:dyDescent="0.45"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1:54" x14ac:dyDescent="0.45"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</row>
    <row r="144" spans="11:54" x14ac:dyDescent="0.45"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</row>
    <row r="145" spans="11:54" x14ac:dyDescent="0.45"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</row>
    <row r="146" spans="11:54" x14ac:dyDescent="0.45"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</row>
    <row r="147" spans="11:54" x14ac:dyDescent="0.45"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</row>
    <row r="148" spans="11:54" x14ac:dyDescent="0.45"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11:54" x14ac:dyDescent="0.45"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</row>
    <row r="150" spans="11:54" x14ac:dyDescent="0.45"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</row>
    <row r="151" spans="11:54" x14ac:dyDescent="0.45"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</row>
    <row r="152" spans="11:54" x14ac:dyDescent="0.45"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</row>
    <row r="153" spans="11:54" x14ac:dyDescent="0.45"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</row>
    <row r="154" spans="11:54" x14ac:dyDescent="0.45"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</row>
    <row r="155" spans="11:54" x14ac:dyDescent="0.45"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</row>
    <row r="156" spans="11:54" x14ac:dyDescent="0.45"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</row>
    <row r="157" spans="11:54" x14ac:dyDescent="0.45"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</row>
    <row r="158" spans="11:54" x14ac:dyDescent="0.45"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</row>
    <row r="159" spans="11:54" x14ac:dyDescent="0.45"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</row>
    <row r="160" spans="11:54" x14ac:dyDescent="0.45"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</row>
    <row r="161" spans="11:54" x14ac:dyDescent="0.45"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</row>
    <row r="162" spans="11:54" x14ac:dyDescent="0.45"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</row>
    <row r="163" spans="11:54" x14ac:dyDescent="0.45"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</row>
    <row r="164" spans="11:54" x14ac:dyDescent="0.45"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</row>
    <row r="165" spans="11:54" x14ac:dyDescent="0.45"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</row>
    <row r="166" spans="11:54" x14ac:dyDescent="0.45"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</row>
    <row r="167" spans="11:54" x14ac:dyDescent="0.45"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</row>
    <row r="168" spans="11:54" x14ac:dyDescent="0.45"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</row>
    <row r="169" spans="11:54" x14ac:dyDescent="0.45"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</row>
    <row r="170" spans="11:54" x14ac:dyDescent="0.45"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</row>
    <row r="171" spans="11:54" x14ac:dyDescent="0.45"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</row>
    <row r="172" spans="11:54" x14ac:dyDescent="0.45"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</row>
    <row r="173" spans="11:54" x14ac:dyDescent="0.45"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</row>
    <row r="174" spans="11:54" x14ac:dyDescent="0.45"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</row>
    <row r="175" spans="11:54" x14ac:dyDescent="0.45"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</row>
    <row r="176" spans="11:54" x14ac:dyDescent="0.45"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</row>
    <row r="177" spans="11:54" x14ac:dyDescent="0.45"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</row>
    <row r="178" spans="11:54" x14ac:dyDescent="0.45"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</row>
    <row r="179" spans="11:54" x14ac:dyDescent="0.45"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</row>
    <row r="180" spans="11:54" x14ac:dyDescent="0.45"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</row>
    <row r="181" spans="11:54" x14ac:dyDescent="0.45"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</row>
    <row r="182" spans="11:54" x14ac:dyDescent="0.45"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</row>
    <row r="183" spans="11:54" x14ac:dyDescent="0.45"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</row>
    <row r="184" spans="11:54" x14ac:dyDescent="0.45"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</row>
    <row r="185" spans="11:54" x14ac:dyDescent="0.45"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</row>
    <row r="186" spans="11:54" x14ac:dyDescent="0.45"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</row>
    <row r="187" spans="11:54" x14ac:dyDescent="0.45"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</row>
    <row r="188" spans="11:54" x14ac:dyDescent="0.45"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</row>
    <row r="189" spans="11:54" x14ac:dyDescent="0.45"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</row>
    <row r="190" spans="11:54" x14ac:dyDescent="0.45"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1:54" x14ac:dyDescent="0.45"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</row>
    <row r="192" spans="11:54" x14ac:dyDescent="0.45"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</row>
    <row r="193" spans="11:54" x14ac:dyDescent="0.45"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</row>
    <row r="194" spans="11:54" x14ac:dyDescent="0.45"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</row>
    <row r="195" spans="11:54" x14ac:dyDescent="0.45"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</row>
    <row r="196" spans="11:54" x14ac:dyDescent="0.45"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</row>
    <row r="197" spans="11:54" x14ac:dyDescent="0.45"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</row>
    <row r="198" spans="11:54" x14ac:dyDescent="0.45"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</row>
    <row r="199" spans="11:54" x14ac:dyDescent="0.45"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</row>
    <row r="200" spans="11:54" x14ac:dyDescent="0.45"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</row>
    <row r="201" spans="11:54" x14ac:dyDescent="0.45"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</row>
    <row r="202" spans="11:54" x14ac:dyDescent="0.45"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</row>
    <row r="203" spans="11:54" x14ac:dyDescent="0.45"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</row>
  </sheetData>
  <sortState columnSort="1" ref="B6:E46">
    <sortCondition descending="1" ref="B6:E6"/>
  </sortState>
  <mergeCells count="2">
    <mergeCell ref="B5:E5"/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Names</vt:lpstr>
      <vt:lpstr>Profit Margin</vt:lpstr>
      <vt:lpstr>Current Ratio</vt:lpstr>
      <vt:lpstr>Quick Ratio</vt:lpstr>
      <vt:lpstr>Gross Margin</vt:lpstr>
      <vt:lpstr>Dave and Busters</vt:lpstr>
      <vt:lpstr>Buffalo Wild Wings Inc</vt:lpstr>
      <vt:lpstr>McDonalds</vt:lpstr>
      <vt:lpstr>Garden Fresh Restaurant Corpora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Dhwanil</dc:creator>
  <cp:lastModifiedBy>malvd</cp:lastModifiedBy>
  <dcterms:created xsi:type="dcterms:W3CDTF">2017-03-31T21:19:46Z</dcterms:created>
  <dcterms:modified xsi:type="dcterms:W3CDTF">2018-01-20T16:47:43Z</dcterms:modified>
</cp:coreProperties>
</file>