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230" tabRatio="718" activeTab="5"/>
  </bookViews>
  <sheets>
    <sheet name="结果" sheetId="2" r:id="rId1"/>
    <sheet name="内容采购" sheetId="3" r:id="rId2"/>
    <sheet name="大内容日常费用" sheetId="5" r:id="rId3"/>
    <sheet name="樊功臣—资讯中心" sheetId="6" state="hidden" r:id="rId4"/>
    <sheet name="comment" sheetId="14" state="hidden" r:id="rId5"/>
    <sheet name="市场部A&amp;P" sheetId="16" r:id="rId6"/>
  </sheets>
  <definedNames>
    <definedName name="_xlnm._FilterDatabase" localSheetId="2" hidden="1">大内容日常费用!$A$4:$H$7</definedName>
    <definedName name="_xlnm._FilterDatabase" localSheetId="1" hidden="1">内容采购!$A$3:$AL$6</definedName>
    <definedName name="Z_11BC2BF1_CB4A_4C09_8DC2_6676AE8341E5_.wvu.FilterData" localSheetId="1" hidden="1">内容采购!$A$3:$AC$6</definedName>
    <definedName name="Z_1D3184C7_A062_4407_9A15_68F933F52533_.wvu.Cols" localSheetId="3" hidden="1">樊功臣—资讯中心!$K:$N</definedName>
    <definedName name="Z_1D3184C7_A062_4407_9A15_68F933F52533_.wvu.Cols" localSheetId="0" hidden="1">结果!$T:$X,结果!$Z:$AD</definedName>
    <definedName name="Z_1D3184C7_A062_4407_9A15_68F933F52533_.wvu.Cols" localSheetId="1" hidden="1">内容采购!$B:$B,内容采购!$H:$H</definedName>
    <definedName name="Z_1D3184C7_A062_4407_9A15_68F933F52533_.wvu.FilterData" localSheetId="2" hidden="1">大内容日常费用!$A$4:$H$7</definedName>
    <definedName name="Z_1D3184C7_A062_4407_9A15_68F933F52533_.wvu.FilterData" localSheetId="1" hidden="1">内容采购!$A$3:$AC$6</definedName>
    <definedName name="Z_1D3184C7_A062_4407_9A15_68F933F52533_.wvu.Rows" localSheetId="0" hidden="1">结果!$7:$14,结果!#REF!,结果!#REF!,结果!#REF!,结果!#REF!,结果!#REF!,结果!$18:$19,结果!#REF!</definedName>
    <definedName name="Z_1D3184C7_A062_4407_9A15_68F933F52533_.wvu.Rows" localSheetId="1" hidden="1">内容采购!#REF!</definedName>
    <definedName name="Z_27C4AC93_55BC_4374_A0F0_10565D566BCD_.wvu.FilterData" localSheetId="2" hidden="1">大内容日常费用!#REF!</definedName>
    <definedName name="Z_2F0B068E_4559_4D6D_947D_2DF63E0194C9_.wvu.FilterData" localSheetId="1" hidden="1">内容采购!$A$3:$AC$6</definedName>
    <definedName name="Z_336AC0FA_FAA0_4071_BA6A_8E3A8FB83717_.wvu.Cols" localSheetId="3" hidden="1">樊功臣—资讯中心!$K:$N</definedName>
    <definedName name="Z_336AC0FA_FAA0_4071_BA6A_8E3A8FB83717_.wvu.Cols" localSheetId="1" hidden="1">内容采购!$J:$M</definedName>
    <definedName name="Z_336AC0FA_FAA0_4071_BA6A_8E3A8FB83717_.wvu.FilterData" localSheetId="2" hidden="1">大内容日常费用!$A$4:$H$7</definedName>
    <definedName name="Z_336AC0FA_FAA0_4071_BA6A_8E3A8FB83717_.wvu.FilterData" localSheetId="1" hidden="1">内容采购!$A$3:$AC$6</definedName>
    <definedName name="Z_336AC0FA_FAA0_4071_BA6A_8E3A8FB83717_.wvu.Rows" localSheetId="1" hidden="1">内容采购!#REF!</definedName>
    <definedName name="Z_3E06861E_81F6_416D_9709_D8DC4E1F2578_.wvu.FilterData" localSheetId="1" hidden="1">内容采购!$A$3:$AC$6</definedName>
    <definedName name="Z_72997E1E_FFA9_4E5E_97D2_33C287531613_.wvu.FilterData" localSheetId="1" hidden="1">内容采购!$A$3:$AC$6</definedName>
    <definedName name="Z_A5BEECFC_00B6_400A_852B_E79E41DE339C_.wvu.FilterData" localSheetId="1" hidden="1">内容采购!$A$3:$AC$6</definedName>
    <definedName name="Z_C1539388_16BE_4E1F_8010_C4168CCEAF3E_.wvu.FilterData" localSheetId="1" hidden="1">内容采购!$A$3:$AC$6</definedName>
    <definedName name="Z_D758079F_7280_40DC_9915_DEFCB0FE1D00_.wvu.FilterData" localSheetId="1" hidden="1">内容采购!$A$3:$AG$6</definedName>
    <definedName name="Z_DF30EB6B_70A9_40C4_B8ED_FD45B832CABA_.wvu.FilterData" localSheetId="1" hidden="1">内容采购!$A$3:$AC$6</definedName>
    <definedName name="Z_E5424427_9B9F_4C44_9121_7F1F3B872B38_.wvu.FilterData" localSheetId="1" hidden="1">内容采购!$A$3:$AB$6</definedName>
  </definedNames>
  <calcPr calcId="125725"/>
  <customWorkbookViews>
    <customWorkbookView name="zhuyuan - 个人视图" guid="{1D3184C7-A062-4407-9A15-68F933F52533}" mergeInterval="0" personalView="1" maximized="1" xWindow="1" yWindow="1" windowWidth="1362" windowHeight="479" tabRatio="756" activeSheetId="1"/>
    <customWorkbookView name="yanyu - 个人视图" guid="{336AC0FA-FAA0-4071-BA6A-8E3A8FB83717}" mergeInterval="0" personalView="1" maximized="1" xWindow="1" yWindow="1" windowWidth="1440" windowHeight="611" tabRatio="718" activeSheetId="3"/>
  </customWorkbookViews>
</workbook>
</file>

<file path=xl/calcChain.xml><?xml version="1.0" encoding="utf-8"?>
<calcChain xmlns="http://schemas.openxmlformats.org/spreadsheetml/2006/main">
  <c r="Y135" i="16"/>
  <c r="U135"/>
  <c r="Q135"/>
  <c r="M135"/>
  <c r="AE133"/>
  <c r="AB133"/>
  <c r="Y132"/>
  <c r="AC132" s="1"/>
  <c r="U132"/>
  <c r="Q132"/>
  <c r="M132"/>
  <c r="AF129"/>
  <c r="AC129"/>
  <c r="AE128"/>
  <c r="AB128"/>
  <c r="K128"/>
  <c r="J128"/>
  <c r="AC126"/>
  <c r="AC124"/>
  <c r="Z124"/>
  <c r="AF124" s="1"/>
  <c r="L124"/>
  <c r="L128" s="1"/>
  <c r="AC123"/>
  <c r="AF122"/>
  <c r="AC122"/>
  <c r="AF121"/>
  <c r="AC121"/>
  <c r="AE120"/>
  <c r="AB120"/>
  <c r="L120"/>
  <c r="K120"/>
  <c r="J120"/>
  <c r="AF117"/>
  <c r="AC117"/>
  <c r="AF116"/>
  <c r="AC116"/>
  <c r="AE114"/>
  <c r="AB114"/>
  <c r="L114"/>
  <c r="K114"/>
  <c r="J114"/>
  <c r="J115" s="1"/>
  <c r="AC113"/>
  <c r="Z113"/>
  <c r="AF113" s="1"/>
  <c r="AC111"/>
  <c r="AC110"/>
  <c r="AC109"/>
  <c r="AE108"/>
  <c r="AB108"/>
  <c r="L108"/>
  <c r="K108"/>
  <c r="J108"/>
  <c r="AC107"/>
  <c r="Z107"/>
  <c r="AF107" s="1"/>
  <c r="AC105"/>
  <c r="AC104"/>
  <c r="AC103"/>
  <c r="Z102"/>
  <c r="AF102" s="1"/>
  <c r="AC101"/>
  <c r="AE100"/>
  <c r="AB100"/>
  <c r="L100"/>
  <c r="J100"/>
  <c r="AC99"/>
  <c r="K99"/>
  <c r="K100" s="1"/>
  <c r="AC98"/>
  <c r="Z98"/>
  <c r="AF98" s="1"/>
  <c r="Z96"/>
  <c r="AC94"/>
  <c r="Z94"/>
  <c r="AF94" s="1"/>
  <c r="AC93"/>
  <c r="AC92"/>
  <c r="Z92"/>
  <c r="AF92" s="1"/>
  <c r="AC90"/>
  <c r="AC89"/>
  <c r="AC88"/>
  <c r="Z87"/>
  <c r="AF87" s="1"/>
  <c r="AC86"/>
  <c r="AC85"/>
  <c r="AC84"/>
  <c r="Z84"/>
  <c r="AF84" s="1"/>
  <c r="AF82"/>
  <c r="AC82"/>
  <c r="AF81"/>
  <c r="AC81"/>
  <c r="AE79"/>
  <c r="AB79"/>
  <c r="AB80" s="1"/>
  <c r="X79"/>
  <c r="W79"/>
  <c r="W80" s="1"/>
  <c r="V79"/>
  <c r="V80" s="1"/>
  <c r="S79"/>
  <c r="S80" s="1"/>
  <c r="R79"/>
  <c r="P79"/>
  <c r="O79"/>
  <c r="N79"/>
  <c r="L79"/>
  <c r="L80" s="1"/>
  <c r="K79"/>
  <c r="J79"/>
  <c r="Y78"/>
  <c r="AC78" s="1"/>
  <c r="T78"/>
  <c r="T79" s="1"/>
  <c r="Q78"/>
  <c r="M78"/>
  <c r="AC77"/>
  <c r="Z76"/>
  <c r="Q79"/>
  <c r="M79"/>
  <c r="AE75"/>
  <c r="AE80" s="1"/>
  <c r="AB75"/>
  <c r="L75"/>
  <c r="K75"/>
  <c r="J75"/>
  <c r="J80" s="1"/>
  <c r="AC73"/>
  <c r="AC72"/>
  <c r="AC71"/>
  <c r="Z71"/>
  <c r="AF71" s="1"/>
  <c r="AF69"/>
  <c r="AC69"/>
  <c r="AF68"/>
  <c r="AC68"/>
  <c r="AE66"/>
  <c r="AB66"/>
  <c r="X66"/>
  <c r="X67" s="1"/>
  <c r="W66"/>
  <c r="W67" s="1"/>
  <c r="V66"/>
  <c r="T66"/>
  <c r="T67" s="1"/>
  <c r="S66"/>
  <c r="R66"/>
  <c r="P66"/>
  <c r="O66"/>
  <c r="O67" s="1"/>
  <c r="N66"/>
  <c r="L66"/>
  <c r="L67" s="1"/>
  <c r="K66"/>
  <c r="J66"/>
  <c r="Y65"/>
  <c r="AC65" s="1"/>
  <c r="U65"/>
  <c r="Q65"/>
  <c r="M65"/>
  <c r="Z64"/>
  <c r="AF64" s="1"/>
  <c r="AC63"/>
  <c r="Z63"/>
  <c r="AF63" s="1"/>
  <c r="AC62"/>
  <c r="Y66"/>
  <c r="U66"/>
  <c r="Z62"/>
  <c r="M66"/>
  <c r="AE61"/>
  <c r="AB61"/>
  <c r="L61"/>
  <c r="K61"/>
  <c r="J61"/>
  <c r="AC60"/>
  <c r="Z60"/>
  <c r="AF60" s="1"/>
  <c r="Z59"/>
  <c r="AF59" s="1"/>
  <c r="AC59"/>
  <c r="AC61"/>
  <c r="AE57"/>
  <c r="AB57"/>
  <c r="Z54"/>
  <c r="Z53"/>
  <c r="AC52"/>
  <c r="Z52"/>
  <c r="AF52" s="1"/>
  <c r="AC51"/>
  <c r="Z51"/>
  <c r="AF51" s="1"/>
  <c r="Z49"/>
  <c r="Z48"/>
  <c r="AC47"/>
  <c r="Z47"/>
  <c r="AF47" s="1"/>
  <c r="AC45"/>
  <c r="Z45"/>
  <c r="AF45" s="1"/>
  <c r="AC44"/>
  <c r="Z44"/>
  <c r="AF44" s="1"/>
  <c r="AC42"/>
  <c r="Z42"/>
  <c r="AF42" s="1"/>
  <c r="AC41"/>
  <c r="Z41"/>
  <c r="AF41" s="1"/>
  <c r="AC39"/>
  <c r="AC38"/>
  <c r="Z38"/>
  <c r="AF38" s="1"/>
  <c r="Z37"/>
  <c r="AF37" s="1"/>
  <c r="AC37"/>
  <c r="AC35"/>
  <c r="AC34"/>
  <c r="Z34"/>
  <c r="AF34" s="1"/>
  <c r="L34"/>
  <c r="K34"/>
  <c r="J34"/>
  <c r="AC32"/>
  <c r="L32"/>
  <c r="L57" s="1"/>
  <c r="K32"/>
  <c r="K57" s="1"/>
  <c r="J32"/>
  <c r="AC31"/>
  <c r="AE30"/>
  <c r="AB30"/>
  <c r="L30"/>
  <c r="K30"/>
  <c r="Z28"/>
  <c r="AC27"/>
  <c r="Z27"/>
  <c r="AF27" s="1"/>
  <c r="Z26"/>
  <c r="Z25"/>
  <c r="K25"/>
  <c r="J24"/>
  <c r="AE22"/>
  <c r="AB22"/>
  <c r="L22"/>
  <c r="K22"/>
  <c r="J22"/>
  <c r="AF21"/>
  <c r="AC21"/>
  <c r="Z21"/>
  <c r="Z20"/>
  <c r="Z19"/>
  <c r="Z18"/>
  <c r="Z17"/>
  <c r="Z16"/>
  <c r="Z15"/>
  <c r="Z14"/>
  <c r="AC12"/>
  <c r="Z12"/>
  <c r="AF12" s="1"/>
  <c r="AC11"/>
  <c r="Z11"/>
  <c r="AF11" s="1"/>
  <c r="AC10"/>
  <c r="Z10"/>
  <c r="AF10" s="1"/>
  <c r="AC8"/>
  <c r="AC7"/>
  <c r="L6"/>
  <c r="J6"/>
  <c r="AC4"/>
  <c r="K4"/>
  <c r="K6" s="1"/>
  <c r="W130" l="1"/>
  <c r="Z65"/>
  <c r="AF65" s="1"/>
  <c r="Z74"/>
  <c r="AF74" s="1"/>
  <c r="N80"/>
  <c r="K80"/>
  <c r="P80"/>
  <c r="Z93"/>
  <c r="AF93" s="1"/>
  <c r="Z95"/>
  <c r="AF95" s="1"/>
  <c r="Z125"/>
  <c r="Z135"/>
  <c r="Z73"/>
  <c r="AF73" s="1"/>
  <c r="R80"/>
  <c r="Z77"/>
  <c r="AF77" s="1"/>
  <c r="O80"/>
  <c r="O130" s="1"/>
  <c r="Z83"/>
  <c r="Z88"/>
  <c r="AF88" s="1"/>
  <c r="Z90"/>
  <c r="AF90" s="1"/>
  <c r="Z99"/>
  <c r="AF99" s="1"/>
  <c r="Z103"/>
  <c r="AF103" s="1"/>
  <c r="Z105"/>
  <c r="AF105" s="1"/>
  <c r="Z110"/>
  <c r="AF110" s="1"/>
  <c r="Z112"/>
  <c r="AF112" s="1"/>
  <c r="L115"/>
  <c r="Z126"/>
  <c r="AF126" s="1"/>
  <c r="L130"/>
  <c r="Z119"/>
  <c r="AF119" s="1"/>
  <c r="AE67"/>
  <c r="AE130" s="1"/>
  <c r="Z70"/>
  <c r="AF70" s="1"/>
  <c r="T80"/>
  <c r="T130" s="1"/>
  <c r="X80"/>
  <c r="X130" s="1"/>
  <c r="Z89"/>
  <c r="AF89" s="1"/>
  <c r="Z91"/>
  <c r="AF91" s="1"/>
  <c r="Z97"/>
  <c r="AF97" s="1"/>
  <c r="AE115"/>
  <c r="AC108"/>
  <c r="Z104"/>
  <c r="AF104" s="1"/>
  <c r="Z106"/>
  <c r="AF106" s="1"/>
  <c r="Z109"/>
  <c r="Z111"/>
  <c r="AF111" s="1"/>
  <c r="AB115"/>
  <c r="Z118"/>
  <c r="AF118" s="1"/>
  <c r="Z127"/>
  <c r="AF127" s="1"/>
  <c r="Z132"/>
  <c r="AF132" s="1"/>
  <c r="Z4"/>
  <c r="Z8"/>
  <c r="AF8" s="1"/>
  <c r="W133"/>
  <c r="W136" s="1"/>
  <c r="Z7"/>
  <c r="AF7" s="1"/>
  <c r="Z24"/>
  <c r="J30"/>
  <c r="Z33"/>
  <c r="AF33" s="1"/>
  <c r="AC33"/>
  <c r="Z50"/>
  <c r="AF50" s="1"/>
  <c r="AC50"/>
  <c r="Z23"/>
  <c r="AC30"/>
  <c r="AC23"/>
  <c r="AF62"/>
  <c r="AF83"/>
  <c r="R67"/>
  <c r="Z31"/>
  <c r="N67"/>
  <c r="AB67"/>
  <c r="AB130" s="1"/>
  <c r="Q80"/>
  <c r="Z35"/>
  <c r="AF35" s="1"/>
  <c r="Z39"/>
  <c r="AF39" s="1"/>
  <c r="Z43"/>
  <c r="J57"/>
  <c r="S67"/>
  <c r="M80"/>
  <c r="Z46"/>
  <c r="AF46" s="1"/>
  <c r="AC46"/>
  <c r="AC55"/>
  <c r="AF76"/>
  <c r="Z5"/>
  <c r="AF5" s="1"/>
  <c r="AC6"/>
  <c r="AC5"/>
  <c r="Z9"/>
  <c r="AF9" s="1"/>
  <c r="AC9"/>
  <c r="Z13"/>
  <c r="AF13" s="1"/>
  <c r="AC13"/>
  <c r="Z36"/>
  <c r="AF36" s="1"/>
  <c r="AC36"/>
  <c r="Z40"/>
  <c r="AF40" s="1"/>
  <c r="AC40"/>
  <c r="AC66"/>
  <c r="K115"/>
  <c r="Z32"/>
  <c r="AF32" s="1"/>
  <c r="U67"/>
  <c r="V67"/>
  <c r="V130" s="1"/>
  <c r="K67"/>
  <c r="P67"/>
  <c r="P130" s="1"/>
  <c r="AC57"/>
  <c r="Z72"/>
  <c r="AF72" s="1"/>
  <c r="Z85"/>
  <c r="AF85" s="1"/>
  <c r="AC128"/>
  <c r="AC58"/>
  <c r="AC64"/>
  <c r="Q66"/>
  <c r="AC70"/>
  <c r="AC74"/>
  <c r="AC76"/>
  <c r="U78"/>
  <c r="Z78" s="1"/>
  <c r="AF78" s="1"/>
  <c r="Y79"/>
  <c r="AC83"/>
  <c r="Z86"/>
  <c r="AF86" s="1"/>
  <c r="AC87"/>
  <c r="AC91"/>
  <c r="AC95"/>
  <c r="AC97"/>
  <c r="Z101"/>
  <c r="AC102"/>
  <c r="AC106"/>
  <c r="AC112"/>
  <c r="AC118"/>
  <c r="AC119"/>
  <c r="Z123"/>
  <c r="AC127"/>
  <c r="AC100"/>
  <c r="AC75"/>
  <c r="AC120"/>
  <c r="Z58"/>
  <c r="Z120" l="1"/>
  <c r="AF120" s="1"/>
  <c r="Z114"/>
  <c r="AF114" s="1"/>
  <c r="R130"/>
  <c r="N130"/>
  <c r="T133"/>
  <c r="T136" s="1"/>
  <c r="O133"/>
  <c r="O136" s="1"/>
  <c r="L133"/>
  <c r="L136" s="1"/>
  <c r="S130"/>
  <c r="J67"/>
  <c r="J130" s="1"/>
  <c r="AF109"/>
  <c r="K130"/>
  <c r="Z66"/>
  <c r="P133"/>
  <c r="P136" s="1"/>
  <c r="AC22"/>
  <c r="Z22"/>
  <c r="AF22" s="1"/>
  <c r="X133"/>
  <c r="X136" s="1"/>
  <c r="AF31"/>
  <c r="R133"/>
  <c r="R136" s="1"/>
  <c r="AF66"/>
  <c r="Z30"/>
  <c r="AF30" s="1"/>
  <c r="AF23"/>
  <c r="AF4"/>
  <c r="Z6"/>
  <c r="AF6" s="1"/>
  <c r="V133"/>
  <c r="V136" s="1"/>
  <c r="U79"/>
  <c r="U80" s="1"/>
  <c r="U130" s="1"/>
  <c r="Y67"/>
  <c r="Z55"/>
  <c r="AF55" s="1"/>
  <c r="Z100"/>
  <c r="AF100" s="1"/>
  <c r="AF123"/>
  <c r="Z128"/>
  <c r="AF128" s="1"/>
  <c r="Z108"/>
  <c r="AF101"/>
  <c r="J133"/>
  <c r="J136" s="1"/>
  <c r="N133"/>
  <c r="N136" s="1"/>
  <c r="AF58"/>
  <c r="Z61"/>
  <c r="AF61" s="1"/>
  <c r="AC114"/>
  <c r="AC115"/>
  <c r="AC79"/>
  <c r="Y80"/>
  <c r="AC80" s="1"/>
  <c r="K133"/>
  <c r="K136" s="1"/>
  <c r="S133"/>
  <c r="S136" s="1"/>
  <c r="Q67"/>
  <c r="Q130" s="1"/>
  <c r="Z79"/>
  <c r="Z75"/>
  <c r="AF75" s="1"/>
  <c r="M67"/>
  <c r="M130" s="1"/>
  <c r="Z57" l="1"/>
  <c r="AF57" s="1"/>
  <c r="U133"/>
  <c r="U136" s="1"/>
  <c r="AF79"/>
  <c r="Z80"/>
  <c r="AF80" s="1"/>
  <c r="M133"/>
  <c r="M136" s="1"/>
  <c r="Y130"/>
  <c r="AC67"/>
  <c r="Q133"/>
  <c r="Q136" s="1"/>
  <c r="AF108"/>
  <c r="Z115"/>
  <c r="AF115" s="1"/>
  <c r="Z67" l="1"/>
  <c r="AF67" s="1"/>
  <c r="AC130"/>
  <c r="Y133"/>
  <c r="Z130" l="1"/>
  <c r="Z133" s="1"/>
  <c r="AC133"/>
  <c r="Y136"/>
  <c r="AF130" l="1"/>
  <c r="Z136"/>
  <c r="AF133"/>
  <c r="AC15" i="2" l="1"/>
  <c r="AA15"/>
  <c r="Z15"/>
  <c r="V15"/>
  <c r="Y15" s="1"/>
  <c r="P15"/>
  <c r="J15"/>
  <c r="AP15" s="1"/>
  <c r="AR15"/>
  <c r="AQ15"/>
  <c r="AO15"/>
  <c r="AN15"/>
  <c r="AM15"/>
  <c r="F15"/>
  <c r="AD15" s="1"/>
  <c r="D15"/>
  <c r="G15" s="1"/>
  <c r="AB15" l="1"/>
  <c r="AE15" s="1"/>
  <c r="AV15" s="1"/>
  <c r="M15"/>
  <c r="AS15" s="1"/>
  <c r="S15"/>
  <c r="V14" l="1"/>
  <c r="P14"/>
  <c r="AR23"/>
  <c r="AQ23"/>
  <c r="AP23"/>
  <c r="AO23"/>
  <c r="AN23"/>
  <c r="AR19"/>
  <c r="AQ19"/>
  <c r="AP19"/>
  <c r="AO19"/>
  <c r="AR18"/>
  <c r="AQ18"/>
  <c r="AP18"/>
  <c r="AO18"/>
  <c r="AR14"/>
  <c r="AQ14"/>
  <c r="AO14"/>
  <c r="AO8"/>
  <c r="AQ8"/>
  <c r="AR8"/>
  <c r="AQ9"/>
  <c r="AR9"/>
  <c r="AQ10"/>
  <c r="AR10"/>
  <c r="AO11"/>
  <c r="AQ11"/>
  <c r="AR11"/>
  <c r="AQ12"/>
  <c r="AR12"/>
  <c r="AO7"/>
  <c r="AQ7"/>
  <c r="AN7"/>
  <c r="AM23"/>
  <c r="AU13"/>
  <c r="AU16" s="1"/>
  <c r="AM14"/>
  <c r="AI13"/>
  <c r="AI16" s="1"/>
  <c r="AJ13"/>
  <c r="AJ16" s="1"/>
  <c r="AK13"/>
  <c r="AK16" s="1"/>
  <c r="AL13"/>
  <c r="AL16" s="1"/>
  <c r="AH13"/>
  <c r="AH16" s="1"/>
  <c r="AM13" l="1"/>
  <c r="AM16" s="1"/>
  <c r="AD23" l="1"/>
  <c r="AC23"/>
  <c r="AB23"/>
  <c r="AA23"/>
  <c r="Z23"/>
  <c r="AA8"/>
  <c r="AC8"/>
  <c r="AD8"/>
  <c r="AC9"/>
  <c r="AD9"/>
  <c r="AD10"/>
  <c r="AA11"/>
  <c r="AC11"/>
  <c r="AD11"/>
  <c r="AC12"/>
  <c r="AD12"/>
  <c r="AA14"/>
  <c r="AC14"/>
  <c r="AD14"/>
  <c r="AA7"/>
  <c r="AC7"/>
  <c r="U12"/>
  <c r="O12"/>
  <c r="I12"/>
  <c r="AO12" s="1"/>
  <c r="V12"/>
  <c r="T12"/>
  <c r="Q13"/>
  <c r="Q16" s="1"/>
  <c r="P12"/>
  <c r="N12"/>
  <c r="J12"/>
  <c r="AP12" s="1"/>
  <c r="H12"/>
  <c r="AN12" s="1"/>
  <c r="W13"/>
  <c r="W16" s="1"/>
  <c r="K13"/>
  <c r="K16" s="1"/>
  <c r="AE23" l="1"/>
  <c r="M12"/>
  <c r="B14" l="1"/>
  <c r="D14"/>
  <c r="D12"/>
  <c r="AB12" s="1"/>
  <c r="C12"/>
  <c r="B12"/>
  <c r="Z12" s="1"/>
  <c r="C59" i="5"/>
  <c r="D59"/>
  <c r="E59"/>
  <c r="F59"/>
  <c r="C60"/>
  <c r="D60"/>
  <c r="E60"/>
  <c r="F60"/>
  <c r="C61"/>
  <c r="D61"/>
  <c r="E61"/>
  <c r="F61"/>
  <c r="C62"/>
  <c r="D62"/>
  <c r="E62"/>
  <c r="F62"/>
  <c r="D58"/>
  <c r="E58"/>
  <c r="F58"/>
  <c r="C58"/>
  <c r="F53"/>
  <c r="E53"/>
  <c r="D53"/>
  <c r="C53"/>
  <c r="G51"/>
  <c r="G50"/>
  <c r="G49"/>
  <c r="F47"/>
  <c r="E47"/>
  <c r="D47"/>
  <c r="C47"/>
  <c r="G45"/>
  <c r="G44"/>
  <c r="G43"/>
  <c r="G14" i="2" l="1"/>
  <c r="AA12"/>
  <c r="C13"/>
  <c r="C16" s="1"/>
  <c r="G53" i="5"/>
  <c r="G47"/>
  <c r="J4" i="3" l="1"/>
  <c r="J5"/>
  <c r="G20" i="5"/>
  <c r="L7" i="2"/>
  <c r="J7"/>
  <c r="J11"/>
  <c r="AP11" s="1"/>
  <c r="I9"/>
  <c r="H11"/>
  <c r="AN11" s="1"/>
  <c r="K4" i="3"/>
  <c r="K5"/>
  <c r="E10" i="2"/>
  <c r="G62" i="5"/>
  <c r="C63"/>
  <c r="AA4" i="3"/>
  <c r="AC4" s="1"/>
  <c r="O6"/>
  <c r="AH4"/>
  <c r="AG4"/>
  <c r="L20" i="2"/>
  <c r="K20"/>
  <c r="J20"/>
  <c r="I20"/>
  <c r="AU20"/>
  <c r="C6" i="14"/>
  <c r="AR20" i="2"/>
  <c r="AQ20"/>
  <c r="AM19"/>
  <c r="AM18"/>
  <c r="AM10"/>
  <c r="AM9"/>
  <c r="AM12"/>
  <c r="AS12" s="1"/>
  <c r="AM11"/>
  <c r="AM8"/>
  <c r="AM7"/>
  <c r="J14"/>
  <c r="N14"/>
  <c r="S14" s="1"/>
  <c r="T14"/>
  <c r="Y14" s="1"/>
  <c r="G23"/>
  <c r="C21" i="14"/>
  <c r="C20"/>
  <c r="C25" s="1"/>
  <c r="C29"/>
  <c r="C5"/>
  <c r="F6" i="3"/>
  <c r="C13" i="14" s="1"/>
  <c r="C14"/>
  <c r="E6" i="3"/>
  <c r="U10" i="2"/>
  <c r="O10"/>
  <c r="I10"/>
  <c r="G24" i="5"/>
  <c r="V11" i="2"/>
  <c r="P11"/>
  <c r="D11"/>
  <c r="E43" i="14"/>
  <c r="E46"/>
  <c r="E47"/>
  <c r="D43"/>
  <c r="D46"/>
  <c r="D47"/>
  <c r="C43"/>
  <c r="C46"/>
  <c r="C47"/>
  <c r="D48"/>
  <c r="E48"/>
  <c r="AL20" i="2"/>
  <c r="AK20"/>
  <c r="AJ20"/>
  <c r="AI20"/>
  <c r="AH20"/>
  <c r="G4" i="3"/>
  <c r="C24" i="14"/>
  <c r="M5" i="3"/>
  <c r="L5"/>
  <c r="U9" i="2"/>
  <c r="X7"/>
  <c r="X13" s="1"/>
  <c r="X16" s="1"/>
  <c r="O9"/>
  <c r="O13" s="1"/>
  <c r="O16" s="1"/>
  <c r="H8"/>
  <c r="D10"/>
  <c r="B10"/>
  <c r="D9"/>
  <c r="B9"/>
  <c r="B11"/>
  <c r="D8"/>
  <c r="B8"/>
  <c r="F7"/>
  <c r="D7"/>
  <c r="G38" i="5"/>
  <c r="G39"/>
  <c r="AG25" i="2"/>
  <c r="H110" i="6"/>
  <c r="AA5" i="3"/>
  <c r="AE5" s="1"/>
  <c r="V10" i="2"/>
  <c r="T10"/>
  <c r="V9"/>
  <c r="T9"/>
  <c r="T11"/>
  <c r="V8"/>
  <c r="T8"/>
  <c r="V7"/>
  <c r="P10"/>
  <c r="N10"/>
  <c r="P9"/>
  <c r="N9"/>
  <c r="N11"/>
  <c r="P8"/>
  <c r="N8"/>
  <c r="R7"/>
  <c r="R13" s="1"/>
  <c r="R16" s="1"/>
  <c r="P7"/>
  <c r="E113" i="6"/>
  <c r="M111"/>
  <c r="M110"/>
  <c r="L114"/>
  <c r="L111"/>
  <c r="K114"/>
  <c r="N114"/>
  <c r="N113"/>
  <c r="N112"/>
  <c r="N111"/>
  <c r="N110"/>
  <c r="M114"/>
  <c r="M113"/>
  <c r="M112"/>
  <c r="N105"/>
  <c r="M105"/>
  <c r="H105"/>
  <c r="G105"/>
  <c r="E105"/>
  <c r="I101"/>
  <c r="N99"/>
  <c r="M99"/>
  <c r="N93"/>
  <c r="M93"/>
  <c r="N87"/>
  <c r="M87"/>
  <c r="N81"/>
  <c r="M81"/>
  <c r="N75"/>
  <c r="M75"/>
  <c r="N69"/>
  <c r="M69"/>
  <c r="N63"/>
  <c r="M63"/>
  <c r="N57"/>
  <c r="M57"/>
  <c r="O37"/>
  <c r="K87"/>
  <c r="K99"/>
  <c r="K81"/>
  <c r="K93"/>
  <c r="L110"/>
  <c r="L112"/>
  <c r="L93"/>
  <c r="L113"/>
  <c r="K69"/>
  <c r="K57"/>
  <c r="L99"/>
  <c r="K75"/>
  <c r="N115"/>
  <c r="M115"/>
  <c r="O114"/>
  <c r="L105"/>
  <c r="O102"/>
  <c r="O101"/>
  <c r="O53"/>
  <c r="K63"/>
  <c r="K105"/>
  <c r="L69"/>
  <c r="L75"/>
  <c r="L81"/>
  <c r="L57"/>
  <c r="L87"/>
  <c r="O87"/>
  <c r="L63"/>
  <c r="L9"/>
  <c r="O57"/>
  <c r="O81"/>
  <c r="O99"/>
  <c r="O93"/>
  <c r="O75"/>
  <c r="L115"/>
  <c r="F105"/>
  <c r="I105"/>
  <c r="I102"/>
  <c r="O105"/>
  <c r="O69"/>
  <c r="O63"/>
  <c r="J10" i="2"/>
  <c r="AP10" s="1"/>
  <c r="H10"/>
  <c r="AN10" s="1"/>
  <c r="J9"/>
  <c r="AP9" s="1"/>
  <c r="H9"/>
  <c r="AN9" s="1"/>
  <c r="J8"/>
  <c r="AP8" s="1"/>
  <c r="N51" i="6"/>
  <c r="M51"/>
  <c r="L51"/>
  <c r="N45"/>
  <c r="M45"/>
  <c r="L45"/>
  <c r="N39"/>
  <c r="M39"/>
  <c r="L39"/>
  <c r="N33"/>
  <c r="M33"/>
  <c r="L33"/>
  <c r="N27"/>
  <c r="M27"/>
  <c r="L27"/>
  <c r="N21"/>
  <c r="M21"/>
  <c r="L21"/>
  <c r="K113"/>
  <c r="L15"/>
  <c r="M15"/>
  <c r="N15"/>
  <c r="M9"/>
  <c r="N9"/>
  <c r="K51"/>
  <c r="O51"/>
  <c r="K111"/>
  <c r="O111"/>
  <c r="K112"/>
  <c r="O112"/>
  <c r="K110"/>
  <c r="K27"/>
  <c r="O27"/>
  <c r="O19"/>
  <c r="O113"/>
  <c r="K21"/>
  <c r="O21"/>
  <c r="K15"/>
  <c r="O15"/>
  <c r="K39"/>
  <c r="O39"/>
  <c r="K45"/>
  <c r="O45"/>
  <c r="K33"/>
  <c r="O33"/>
  <c r="K9"/>
  <c r="O9"/>
  <c r="O110"/>
  <c r="K115"/>
  <c r="O115"/>
  <c r="H114"/>
  <c r="H113"/>
  <c r="H112"/>
  <c r="H111"/>
  <c r="G114"/>
  <c r="G113"/>
  <c r="G112"/>
  <c r="G111"/>
  <c r="G110"/>
  <c r="F114"/>
  <c r="F113"/>
  <c r="F112"/>
  <c r="F111"/>
  <c r="F110"/>
  <c r="E114"/>
  <c r="E112"/>
  <c r="E111"/>
  <c r="E110"/>
  <c r="E115"/>
  <c r="I110"/>
  <c r="H99"/>
  <c r="G99"/>
  <c r="F99"/>
  <c r="E99"/>
  <c r="O96"/>
  <c r="I96"/>
  <c r="O95"/>
  <c r="I95"/>
  <c r="H93"/>
  <c r="G93"/>
  <c r="F93"/>
  <c r="E93"/>
  <c r="O90"/>
  <c r="I90"/>
  <c r="O89"/>
  <c r="I89"/>
  <c r="H87"/>
  <c r="G87"/>
  <c r="F87"/>
  <c r="E87"/>
  <c r="O84"/>
  <c r="I84"/>
  <c r="O83"/>
  <c r="I83"/>
  <c r="H81"/>
  <c r="G81"/>
  <c r="F81"/>
  <c r="E81"/>
  <c r="O78"/>
  <c r="I78"/>
  <c r="O77"/>
  <c r="I77"/>
  <c r="H75"/>
  <c r="G75"/>
  <c r="F75"/>
  <c r="E75"/>
  <c r="O72"/>
  <c r="I72"/>
  <c r="O71"/>
  <c r="I71"/>
  <c r="I99"/>
  <c r="I93"/>
  <c r="I87"/>
  <c r="I81"/>
  <c r="I75"/>
  <c r="H69"/>
  <c r="G69"/>
  <c r="F69"/>
  <c r="E69"/>
  <c r="O66"/>
  <c r="I66"/>
  <c r="O65"/>
  <c r="I65"/>
  <c r="I59"/>
  <c r="H63"/>
  <c r="G63"/>
  <c r="F63"/>
  <c r="E63"/>
  <c r="O60"/>
  <c r="I60"/>
  <c r="O59"/>
  <c r="H57"/>
  <c r="G57"/>
  <c r="F57"/>
  <c r="E57"/>
  <c r="O54"/>
  <c r="I54"/>
  <c r="I53"/>
  <c r="H51"/>
  <c r="G51"/>
  <c r="F51"/>
  <c r="E51"/>
  <c r="O48"/>
  <c r="I48"/>
  <c r="O47"/>
  <c r="I47"/>
  <c r="H45"/>
  <c r="G45"/>
  <c r="F45"/>
  <c r="E45"/>
  <c r="O42"/>
  <c r="I42"/>
  <c r="O41"/>
  <c r="I41"/>
  <c r="I37"/>
  <c r="H39"/>
  <c r="G39"/>
  <c r="F39"/>
  <c r="E39"/>
  <c r="O36"/>
  <c r="I36"/>
  <c r="O35"/>
  <c r="I35"/>
  <c r="H33"/>
  <c r="G33"/>
  <c r="F33"/>
  <c r="E33"/>
  <c r="O30"/>
  <c r="I30"/>
  <c r="O29"/>
  <c r="I29"/>
  <c r="E27"/>
  <c r="H27"/>
  <c r="G27"/>
  <c r="F27"/>
  <c r="O24"/>
  <c r="I24"/>
  <c r="O23"/>
  <c r="I23"/>
  <c r="E21"/>
  <c r="H21"/>
  <c r="G21"/>
  <c r="F21"/>
  <c r="I19"/>
  <c r="O18"/>
  <c r="I18"/>
  <c r="O17"/>
  <c r="I17"/>
  <c r="F15"/>
  <c r="G15"/>
  <c r="H15"/>
  <c r="E15"/>
  <c r="I13"/>
  <c r="I12"/>
  <c r="I11"/>
  <c r="O12"/>
  <c r="O11"/>
  <c r="H9"/>
  <c r="G9"/>
  <c r="F9"/>
  <c r="E9"/>
  <c r="I6"/>
  <c r="I5"/>
  <c r="G115"/>
  <c r="O6"/>
  <c r="O5"/>
  <c r="D27" i="5"/>
  <c r="E27"/>
  <c r="F27"/>
  <c r="C27"/>
  <c r="G25"/>
  <c r="G23"/>
  <c r="D21"/>
  <c r="E21"/>
  <c r="F21"/>
  <c r="C21"/>
  <c r="G18"/>
  <c r="G19"/>
  <c r="G17"/>
  <c r="G31"/>
  <c r="D41"/>
  <c r="E41"/>
  <c r="F41"/>
  <c r="C41"/>
  <c r="G37"/>
  <c r="D35"/>
  <c r="E35"/>
  <c r="F35"/>
  <c r="C35"/>
  <c r="G30"/>
  <c r="G32"/>
  <c r="G33"/>
  <c r="G29"/>
  <c r="F15"/>
  <c r="E15"/>
  <c r="D15"/>
  <c r="C15"/>
  <c r="G13"/>
  <c r="G12"/>
  <c r="G11"/>
  <c r="G5"/>
  <c r="G6"/>
  <c r="G7"/>
  <c r="G4"/>
  <c r="D9"/>
  <c r="E9"/>
  <c r="F9"/>
  <c r="C9"/>
  <c r="Y23" i="2"/>
  <c r="S23"/>
  <c r="I15" i="6"/>
  <c r="I45"/>
  <c r="I51"/>
  <c r="I69"/>
  <c r="I63"/>
  <c r="I57"/>
  <c r="I39"/>
  <c r="I33"/>
  <c r="I27"/>
  <c r="F115"/>
  <c r="I21"/>
  <c r="H115"/>
  <c r="I9"/>
  <c r="I112"/>
  <c r="I113"/>
  <c r="I114"/>
  <c r="I111"/>
  <c r="G60" i="5"/>
  <c r="M23" i="2"/>
  <c r="I115" i="6"/>
  <c r="C28" i="14"/>
  <c r="C23"/>
  <c r="C22"/>
  <c r="C30" s="1"/>
  <c r="H19" i="2"/>
  <c r="AN19" s="1"/>
  <c r="B19"/>
  <c r="G19" s="1"/>
  <c r="T19"/>
  <c r="Y19" s="1"/>
  <c r="N19"/>
  <c r="S19" s="1"/>
  <c r="M4" i="3"/>
  <c r="L4"/>
  <c r="C20" i="2"/>
  <c r="D20"/>
  <c r="E20"/>
  <c r="F20"/>
  <c r="O20"/>
  <c r="P20"/>
  <c r="Q20"/>
  <c r="R20"/>
  <c r="U20"/>
  <c r="V20"/>
  <c r="W20"/>
  <c r="X20"/>
  <c r="AD19"/>
  <c r="AC19"/>
  <c r="AB19"/>
  <c r="AA19"/>
  <c r="AD18"/>
  <c r="AD20" s="1"/>
  <c r="AC18"/>
  <c r="AB18"/>
  <c r="AA18"/>
  <c r="AA20" s="1"/>
  <c r="Z7"/>
  <c r="C9" i="14"/>
  <c r="C8"/>
  <c r="G15" i="5" l="1"/>
  <c r="H6" i="3"/>
  <c r="Z9" i="2"/>
  <c r="U13"/>
  <c r="U16" s="1"/>
  <c r="AB11"/>
  <c r="AP14"/>
  <c r="AB14"/>
  <c r="H14"/>
  <c r="P6" i="3"/>
  <c r="AI4"/>
  <c r="N5"/>
  <c r="AD4"/>
  <c r="Q6"/>
  <c r="V6"/>
  <c r="S6"/>
  <c r="R6"/>
  <c r="Y6"/>
  <c r="AD7" i="2"/>
  <c r="F13"/>
  <c r="F16" s="1"/>
  <c r="AN8"/>
  <c r="H13"/>
  <c r="AR7"/>
  <c r="AR13" s="1"/>
  <c r="AR16" s="1"/>
  <c r="L13"/>
  <c r="L16" s="1"/>
  <c r="D13"/>
  <c r="D16" s="1"/>
  <c r="AB7"/>
  <c r="AP7"/>
  <c r="J13"/>
  <c r="J16" s="1"/>
  <c r="N13"/>
  <c r="N16" s="1"/>
  <c r="T13"/>
  <c r="T16" s="1"/>
  <c r="Z11"/>
  <c r="AB10"/>
  <c r="G27" i="5"/>
  <c r="V13" i="2"/>
  <c r="V16" s="1"/>
  <c r="AB8"/>
  <c r="Z10"/>
  <c r="Z8"/>
  <c r="B13"/>
  <c r="B16" s="1"/>
  <c r="AO10"/>
  <c r="AA10"/>
  <c r="AO9"/>
  <c r="AA9"/>
  <c r="I13"/>
  <c r="P13"/>
  <c r="P16" s="1"/>
  <c r="AB9"/>
  <c r="AC10"/>
  <c r="E13"/>
  <c r="E16" s="1"/>
  <c r="AS23"/>
  <c r="AO13"/>
  <c r="AO16" s="1"/>
  <c r="AQ13"/>
  <c r="AQ16" s="1"/>
  <c r="AC20"/>
  <c r="M7"/>
  <c r="AS7" s="1"/>
  <c r="Y11"/>
  <c r="G9" i="5"/>
  <c r="G35"/>
  <c r="G41"/>
  <c r="G21"/>
  <c r="G58"/>
  <c r="S8" i="2"/>
  <c r="F63" i="5"/>
  <c r="E63"/>
  <c r="G61"/>
  <c r="Y7" i="2"/>
  <c r="D63" i="5"/>
  <c r="G59"/>
  <c r="S12" i="2"/>
  <c r="G9"/>
  <c r="G8"/>
  <c r="G12"/>
  <c r="S7"/>
  <c r="AM20"/>
  <c r="Y9"/>
  <c r="G11"/>
  <c r="M9"/>
  <c r="AS9" s="1"/>
  <c r="S10"/>
  <c r="AP20"/>
  <c r="AO20"/>
  <c r="S11"/>
  <c r="Y8"/>
  <c r="M11"/>
  <c r="AS11" s="1"/>
  <c r="AB20"/>
  <c r="M10"/>
  <c r="AS10" s="1"/>
  <c r="G7"/>
  <c r="M8"/>
  <c r="AS8" s="1"/>
  <c r="S9"/>
  <c r="Y12"/>
  <c r="G10"/>
  <c r="Y10"/>
  <c r="Z19"/>
  <c r="AE19" s="1"/>
  <c r="AV19" s="1"/>
  <c r="M19"/>
  <c r="AS19" s="1"/>
  <c r="W6" i="3"/>
  <c r="U6"/>
  <c r="Z6"/>
  <c r="T6"/>
  <c r="X6"/>
  <c r="C4" i="14"/>
  <c r="N4" i="3"/>
  <c r="H16" i="2" l="1"/>
  <c r="AA13"/>
  <c r="AA16" s="1"/>
  <c r="I16"/>
  <c r="Y13"/>
  <c r="Y16" s="1"/>
  <c r="M14"/>
  <c r="AS14" s="1"/>
  <c r="AN14"/>
  <c r="Z14"/>
  <c r="AE14" s="1"/>
  <c r="AV14" s="1"/>
  <c r="J6" i="3"/>
  <c r="B18" i="2" s="1"/>
  <c r="B20" s="1"/>
  <c r="AE4" i="3"/>
  <c r="AB13" i="2"/>
  <c r="AB16" s="1"/>
  <c r="AD13"/>
  <c r="AD16" s="1"/>
  <c r="Z13"/>
  <c r="M13"/>
  <c r="S13"/>
  <c r="S16" s="1"/>
  <c r="G13"/>
  <c r="G16" s="1"/>
  <c r="AC13"/>
  <c r="AC16" s="1"/>
  <c r="AN13"/>
  <c r="AP13"/>
  <c r="AP16" s="1"/>
  <c r="AE9"/>
  <c r="AV9" s="1"/>
  <c r="G63" i="5"/>
  <c r="AE8" i="2"/>
  <c r="AV8" s="1"/>
  <c r="AE11"/>
  <c r="AV11" s="1"/>
  <c r="AE12"/>
  <c r="AV12" s="1"/>
  <c r="K6" i="3"/>
  <c r="H18" i="2" s="1"/>
  <c r="AE10"/>
  <c r="AV10" s="1"/>
  <c r="AE7"/>
  <c r="AV7" s="1"/>
  <c r="C7" i="14"/>
  <c r="C10" s="1"/>
  <c r="L6" i="3"/>
  <c r="N18" i="2" s="1"/>
  <c r="N20" s="1"/>
  <c r="M6" i="3"/>
  <c r="T18" i="2" s="1"/>
  <c r="T20" s="1"/>
  <c r="AA6" i="3"/>
  <c r="C15" i="14"/>
  <c r="Z16" i="2" l="1"/>
  <c r="AN16"/>
  <c r="AS13"/>
  <c r="AS16" s="1"/>
  <c r="M16"/>
  <c r="G18"/>
  <c r="G20" s="1"/>
  <c r="AC6" i="3"/>
  <c r="N6"/>
  <c r="M18" i="2"/>
  <c r="M20" s="1"/>
  <c r="AN18"/>
  <c r="AN20" s="1"/>
  <c r="H20"/>
  <c r="S18"/>
  <c r="S20" s="1"/>
  <c r="Y18"/>
  <c r="Y20" s="1"/>
  <c r="Z18"/>
  <c r="Z20" s="1"/>
  <c r="C16" i="14" l="1"/>
  <c r="AS18" i="2"/>
  <c r="AS20" s="1"/>
  <c r="AV23"/>
  <c r="AE18"/>
  <c r="AE20" s="1"/>
  <c r="AD6" i="3"/>
  <c r="AE6" l="1"/>
  <c r="AV18" i="2"/>
  <c r="AV20" s="1"/>
  <c r="B21"/>
  <c r="B24" l="1"/>
  <c r="B25" s="1"/>
  <c r="E21" l="1"/>
  <c r="D21"/>
  <c r="C21"/>
  <c r="F21"/>
  <c r="C24" l="1"/>
  <c r="C25" s="1"/>
  <c r="F24"/>
  <c r="F25" s="1"/>
  <c r="D24"/>
  <c r="D25" s="1"/>
  <c r="E24"/>
  <c r="E25" s="1"/>
  <c r="O21" l="1"/>
  <c r="O24" s="1"/>
  <c r="O25" s="1"/>
  <c r="G21"/>
  <c r="G24" s="1"/>
  <c r="G25" s="1"/>
  <c r="W21"/>
  <c r="W24" s="1"/>
  <c r="W25" s="1"/>
  <c r="J21"/>
  <c r="R21"/>
  <c r="R24" s="1"/>
  <c r="R25" s="1"/>
  <c r="P21"/>
  <c r="P24" s="1"/>
  <c r="P25" s="1"/>
  <c r="Y21"/>
  <c r="Y24" s="1"/>
  <c r="Y25" s="1"/>
  <c r="L21"/>
  <c r="S21"/>
  <c r="S24" s="1"/>
  <c r="S25" s="1"/>
  <c r="U21"/>
  <c r="U24" s="1"/>
  <c r="U25" s="1"/>
  <c r="M21"/>
  <c r="M24" s="1"/>
  <c r="M25" s="1"/>
  <c r="Q21"/>
  <c r="Q24" s="1"/>
  <c r="Q25" s="1"/>
  <c r="K21"/>
  <c r="K24" s="1"/>
  <c r="K25" s="1"/>
  <c r="X21"/>
  <c r="X24" s="1"/>
  <c r="X25" s="1"/>
  <c r="I21"/>
  <c r="N21"/>
  <c r="N24" s="1"/>
  <c r="N25" s="1"/>
  <c r="T21"/>
  <c r="T24" s="1"/>
  <c r="T25" s="1"/>
  <c r="V21"/>
  <c r="V24" s="1"/>
  <c r="V25" s="1"/>
  <c r="H21" l="1"/>
  <c r="H24" s="1"/>
  <c r="H25" s="1"/>
  <c r="I24"/>
  <c r="I25" s="1"/>
  <c r="L24"/>
  <c r="L25" s="1"/>
  <c r="J24"/>
  <c r="J25" s="1"/>
  <c r="AB21" l="1"/>
  <c r="AB24" s="1"/>
  <c r="AB25" s="1"/>
  <c r="AD21"/>
  <c r="AD24" s="1"/>
  <c r="AD25" s="1"/>
  <c r="AA21"/>
  <c r="AA24" s="1"/>
  <c r="AA25" s="1"/>
  <c r="Z21"/>
  <c r="Z24" s="1"/>
  <c r="Z25" s="1"/>
  <c r="AE13"/>
  <c r="AC21"/>
  <c r="AC24" s="1"/>
  <c r="AC25" s="1"/>
  <c r="AE21" l="1"/>
  <c r="AE24" s="1"/>
  <c r="AE25" s="1"/>
  <c r="AE16"/>
  <c r="AL21"/>
  <c r="AI21"/>
  <c r="AJ21"/>
  <c r="AK21"/>
  <c r="AM21"/>
  <c r="AM24" s="1"/>
  <c r="AM25" s="1"/>
  <c r="AQ21"/>
  <c r="AQ24" s="1"/>
  <c r="AQ25" s="1"/>
  <c r="AN21"/>
  <c r="AN24" s="1"/>
  <c r="AN25" s="1"/>
  <c r="AR21"/>
  <c r="AR24" s="1"/>
  <c r="AR25" s="1"/>
  <c r="AO21"/>
  <c r="AO24" s="1"/>
  <c r="AO25" s="1"/>
  <c r="AP21"/>
  <c r="AP24" s="1"/>
  <c r="AP25" s="1"/>
  <c r="AS21"/>
  <c r="AS24" s="1"/>
  <c r="AS25" s="1"/>
  <c r="AV13"/>
  <c r="AU21"/>
  <c r="AU24" s="1"/>
  <c r="AU25" s="1"/>
  <c r="AV16" l="1"/>
  <c r="AV21" s="1"/>
  <c r="AV24" s="1"/>
  <c r="AV25" s="1"/>
  <c r="AI24"/>
  <c r="AI25" s="1"/>
  <c r="AJ24"/>
  <c r="AJ25" s="1"/>
  <c r="AK24"/>
  <c r="AK25" s="1"/>
  <c r="AH21"/>
  <c r="AH24" s="1"/>
  <c r="AH25" s="1"/>
  <c r="AL24"/>
  <c r="AL25" s="1"/>
</calcChain>
</file>

<file path=xl/comments1.xml><?xml version="1.0" encoding="utf-8"?>
<comments xmlns="http://schemas.openxmlformats.org/spreadsheetml/2006/main">
  <authors>
    <author>zhuyuan</author>
  </authors>
  <commentList>
    <comment ref="K20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内部演讲、出席媒体训练营媒体峰会演讲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、手机搜狐网</t>
        </r>
        <r>
          <rPr>
            <sz val="9"/>
            <color indexed="81"/>
            <rFont val="Tahoma"/>
            <family val="2"/>
          </rPr>
          <t>3.0</t>
        </r>
        <r>
          <rPr>
            <sz val="9"/>
            <color indexed="81"/>
            <rFont val="宋体"/>
            <family val="3"/>
            <charset val="134"/>
          </rPr>
          <t>版本发布暨</t>
        </r>
        <r>
          <rPr>
            <sz val="9"/>
            <color indexed="81"/>
            <rFont val="Tahoma"/>
            <family val="2"/>
          </rPr>
          <t>Html5</t>
        </r>
        <r>
          <rPr>
            <sz val="9"/>
            <color indexed="81"/>
            <rFont val="宋体"/>
            <family val="3"/>
            <charset val="134"/>
          </rPr>
          <t xml:space="preserve">技术研讨会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、搜狐新闻客户端打击盗版发布会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日搜狐新闻客户端</t>
        </r>
        <r>
          <rPr>
            <sz val="9"/>
            <color indexed="81"/>
            <rFont val="Tahoma"/>
            <family val="2"/>
          </rPr>
          <t>5.1</t>
        </r>
        <r>
          <rPr>
            <sz val="9"/>
            <color indexed="81"/>
            <rFont val="宋体"/>
            <family val="3"/>
            <charset val="134"/>
          </rPr>
          <t>发布会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男神项目换宏基电脑</t>
        </r>
      </text>
    </comment>
    <comment ref="L71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客户端</t>
        </r>
      </text>
    </comment>
    <comment ref="J86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畅游流量</t>
        </r>
      </text>
    </comment>
    <comment ref="J97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欧洲团</t>
        </r>
      </text>
    </comment>
    <comment ref="J111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北京市通信行业协会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年会费</t>
        </r>
      </text>
    </comment>
    <comment ref="K111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中国互联网违法信息举报热线联合会</t>
        </r>
      </text>
    </comment>
    <comment ref="L124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网络媒体大联欢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新春茶话会</t>
        </r>
      </text>
    </comment>
    <comment ref="J144" authorId="0">
      <text>
        <r>
          <rPr>
            <b/>
            <sz val="9"/>
            <color indexed="81"/>
            <rFont val="Tahoma"/>
            <family val="2"/>
          </rPr>
          <t>zhuyuan: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流量采购归集到这了</t>
        </r>
      </text>
    </comment>
  </commentList>
</comments>
</file>

<file path=xl/sharedStrings.xml><?xml version="1.0" encoding="utf-8"?>
<sst xmlns="http://schemas.openxmlformats.org/spreadsheetml/2006/main" count="740" uniqueCount="411">
  <si>
    <t>媒体名称</t>
  </si>
  <si>
    <t>T&amp;E</t>
  </si>
  <si>
    <t>稿酬和媒体采购</t>
  </si>
  <si>
    <t>A&amp;P</t>
  </si>
  <si>
    <t>Professional fee</t>
  </si>
  <si>
    <t>合计</t>
    <phoneticPr fontId="6" type="noConversion"/>
  </si>
  <si>
    <t>类别</t>
    <phoneticPr fontId="19" type="noConversion"/>
  </si>
  <si>
    <t>描述</t>
    <phoneticPr fontId="19" type="noConversion"/>
  </si>
  <si>
    <t>旅游 合计</t>
    <phoneticPr fontId="19" type="noConversion"/>
  </si>
  <si>
    <t>PR单号</t>
    <phoneticPr fontId="19" type="noConversion"/>
  </si>
  <si>
    <t>内容活动费</t>
    <phoneticPr fontId="21" type="noConversion"/>
  </si>
  <si>
    <t>Channels</t>
    <phoneticPr fontId="6" type="noConversion"/>
  </si>
  <si>
    <t>内容活动费</t>
    <phoneticPr fontId="15" type="noConversion"/>
  </si>
  <si>
    <t>合计</t>
    <phoneticPr fontId="6" type="noConversion"/>
  </si>
  <si>
    <t>媒体采购</t>
    <phoneticPr fontId="6" type="noConversion"/>
  </si>
  <si>
    <t>媒体采购-金融事业部</t>
    <phoneticPr fontId="6" type="noConversion"/>
  </si>
  <si>
    <t>a)日常费用</t>
    <phoneticPr fontId="7" type="noConversion"/>
  </si>
  <si>
    <t>b)媒体采购</t>
    <phoneticPr fontId="7" type="noConversion"/>
  </si>
  <si>
    <t>媒体合作明细</t>
    <phoneticPr fontId="6" type="noConversion"/>
  </si>
  <si>
    <t>供应商</t>
    <phoneticPr fontId="19" type="noConversion"/>
  </si>
  <si>
    <t>状态</t>
    <phoneticPr fontId="19" type="noConversion"/>
  </si>
  <si>
    <t>PR单</t>
    <phoneticPr fontId="19" type="noConversion"/>
  </si>
  <si>
    <t>合同
截止日期</t>
    <phoneticPr fontId="6" type="noConversion"/>
  </si>
  <si>
    <t>Q1</t>
    <phoneticPr fontId="15" type="noConversion"/>
  </si>
  <si>
    <t>Q2</t>
    <phoneticPr fontId="15" type="noConversion"/>
  </si>
  <si>
    <t>Q3</t>
    <phoneticPr fontId="15" type="noConversion"/>
  </si>
  <si>
    <t>Q4</t>
    <phoneticPr fontId="15" type="noConversion"/>
  </si>
  <si>
    <t>新华社</t>
    <phoneticPr fontId="6" type="noConversion"/>
  </si>
  <si>
    <t>新华通讯社北京分社</t>
    <phoneticPr fontId="19" type="noConversion"/>
  </si>
  <si>
    <t>PR</t>
    <phoneticPr fontId="19" type="noConversion"/>
  </si>
  <si>
    <t>内容活动费</t>
    <phoneticPr fontId="15" type="noConversion"/>
  </si>
  <si>
    <t>业务数据</t>
    <phoneticPr fontId="19" type="noConversion"/>
  </si>
  <si>
    <t>Others</t>
  </si>
  <si>
    <t>大型社区线下活动</t>
  </si>
  <si>
    <t>全国药交会</t>
  </si>
  <si>
    <t>财经中心 合计</t>
    <phoneticPr fontId="19" type="noConversion"/>
  </si>
  <si>
    <t>合计</t>
    <phoneticPr fontId="7" type="noConversion"/>
  </si>
  <si>
    <t>Total</t>
  </si>
  <si>
    <t>总编室</t>
    <phoneticPr fontId="7" type="noConversion"/>
  </si>
  <si>
    <t>新闻中心</t>
    <phoneticPr fontId="7" type="noConversion"/>
  </si>
  <si>
    <t>财经中心</t>
    <phoneticPr fontId="7" type="noConversion"/>
  </si>
  <si>
    <t>旅游</t>
    <phoneticPr fontId="7" type="noConversion"/>
  </si>
  <si>
    <t>稿酬</t>
    <phoneticPr fontId="15" type="noConversion"/>
  </si>
  <si>
    <t>网管办罚款</t>
  </si>
  <si>
    <t>日常稿酬</t>
  </si>
  <si>
    <t>母婴</t>
  </si>
  <si>
    <t>星座</t>
  </si>
  <si>
    <t>时尚</t>
  </si>
  <si>
    <t>男人</t>
  </si>
  <si>
    <t>女人</t>
  </si>
  <si>
    <t>美食</t>
  </si>
  <si>
    <t>艺术</t>
  </si>
  <si>
    <t>视频</t>
  </si>
  <si>
    <t>新媒体</t>
  </si>
  <si>
    <t>金融中心</t>
    <phoneticPr fontId="7" type="noConversion"/>
  </si>
  <si>
    <t>T&amp;E</t>
    <phoneticPr fontId="6" type="noConversion"/>
  </si>
  <si>
    <t>大内容合计（调整前）</t>
    <phoneticPr fontId="7" type="noConversion"/>
  </si>
  <si>
    <t>大内容合计（调整后-RMB）</t>
    <phoneticPr fontId="7" type="noConversion"/>
  </si>
  <si>
    <t>大内容合计（调整后-US'000）</t>
    <phoneticPr fontId="7" type="noConversion"/>
  </si>
  <si>
    <t>2015年内容部预算</t>
    <phoneticPr fontId="7" type="noConversion"/>
  </si>
  <si>
    <t>FY2015 Budget</t>
  </si>
  <si>
    <t>2015 Q4 Budget</t>
  </si>
  <si>
    <t>2015 Budget</t>
  </si>
  <si>
    <t>2015 Q2 Budget</t>
    <phoneticPr fontId="7" type="noConversion"/>
  </si>
  <si>
    <t>2015 Q3 Budget</t>
    <phoneticPr fontId="7" type="noConversion"/>
  </si>
  <si>
    <t>二级部门</t>
    <phoneticPr fontId="19" type="noConversion"/>
  </si>
  <si>
    <t>是否与内容相关</t>
    <phoneticPr fontId="19" type="noConversion"/>
  </si>
  <si>
    <t>稿酬</t>
    <phoneticPr fontId="15" type="noConversion"/>
  </si>
  <si>
    <t>T&amp;E</t>
    <phoneticPr fontId="6" type="noConversion"/>
  </si>
  <si>
    <t>新闻中心 合计</t>
    <phoneticPr fontId="19" type="noConversion"/>
  </si>
  <si>
    <t>军事中心 合计</t>
    <phoneticPr fontId="19" type="noConversion"/>
  </si>
  <si>
    <t>健康</t>
    <phoneticPr fontId="7" type="noConversion"/>
  </si>
  <si>
    <t>健康 合计</t>
    <phoneticPr fontId="19" type="noConversion"/>
  </si>
  <si>
    <t>Y</t>
    <phoneticPr fontId="15" type="noConversion"/>
  </si>
  <si>
    <t>差旅&amp;日常报销&amp;团建</t>
    <phoneticPr fontId="15" type="noConversion"/>
  </si>
  <si>
    <t>论坛</t>
    <phoneticPr fontId="15" type="noConversion"/>
  </si>
  <si>
    <t>新闻财经中心 Total</t>
    <phoneticPr fontId="15" type="noConversion"/>
  </si>
  <si>
    <t>2015新闻财经中心预算</t>
    <phoneticPr fontId="15" type="noConversion"/>
  </si>
  <si>
    <t>2015年实际发生数</t>
  </si>
  <si>
    <t>2015 Q1</t>
  </si>
  <si>
    <t>2015 Q2</t>
  </si>
  <si>
    <t>2015Q3</t>
  </si>
  <si>
    <t>2015 Q4</t>
  </si>
  <si>
    <t>2015 Total</t>
  </si>
  <si>
    <t>参考</t>
    <phoneticPr fontId="15" type="noConversion"/>
  </si>
  <si>
    <t>2014 Q3 A</t>
    <phoneticPr fontId="15" type="noConversion"/>
  </si>
  <si>
    <t>新经济·新金融</t>
    <phoneticPr fontId="15" type="noConversion"/>
  </si>
  <si>
    <t>A&amp;P</t>
    <phoneticPr fontId="15" type="noConversion"/>
  </si>
  <si>
    <t>业务数据</t>
    <phoneticPr fontId="15" type="noConversion"/>
  </si>
  <si>
    <t>YoY Q3</t>
    <phoneticPr fontId="15" type="noConversion"/>
  </si>
  <si>
    <t>日常稿酬</t>
    <phoneticPr fontId="15" type="noConversion"/>
  </si>
  <si>
    <t>数据分析</t>
    <phoneticPr fontId="15" type="noConversion"/>
  </si>
  <si>
    <t>总编室 合计</t>
    <phoneticPr fontId="19" type="noConversion"/>
  </si>
  <si>
    <t>大项目报道费用（财务预留）</t>
    <phoneticPr fontId="15" type="noConversion"/>
  </si>
  <si>
    <t>文化中心 合计</t>
    <phoneticPr fontId="19" type="noConversion"/>
  </si>
  <si>
    <t>金融中心 合计</t>
    <phoneticPr fontId="19" type="noConversion"/>
  </si>
  <si>
    <t>新闻财经中心汇总</t>
    <phoneticPr fontId="15" type="noConversion"/>
  </si>
  <si>
    <t>2015资讯中心预算</t>
    <phoneticPr fontId="15" type="noConversion"/>
  </si>
  <si>
    <t>日常稿酬&amp;节目制作</t>
    <phoneticPr fontId="15" type="noConversion"/>
  </si>
  <si>
    <t>教育</t>
    <phoneticPr fontId="7" type="noConversion"/>
  </si>
  <si>
    <t>教育</t>
    <phoneticPr fontId="7" type="noConversion"/>
  </si>
  <si>
    <t>教育 合计</t>
    <phoneticPr fontId="19" type="noConversion"/>
  </si>
  <si>
    <t>时尚 合计</t>
    <phoneticPr fontId="19" type="noConversion"/>
  </si>
  <si>
    <t>Y</t>
    <phoneticPr fontId="15" type="noConversion"/>
  </si>
  <si>
    <t>T&amp;E</t>
    <phoneticPr fontId="6" type="noConversion"/>
  </si>
  <si>
    <t>差旅&amp;日常报销&amp;团建</t>
    <phoneticPr fontId="15" type="noConversion"/>
  </si>
  <si>
    <t>新媒体 合计</t>
    <phoneticPr fontId="19" type="noConversion"/>
  </si>
  <si>
    <t>稿酬</t>
    <phoneticPr fontId="15" type="noConversion"/>
  </si>
  <si>
    <t>日常稿酬&amp;节目制作</t>
    <phoneticPr fontId="15" type="noConversion"/>
  </si>
  <si>
    <t>内容营销</t>
    <phoneticPr fontId="15" type="noConversion"/>
  </si>
  <si>
    <t>内容营销 合计</t>
    <phoneticPr fontId="19" type="noConversion"/>
  </si>
  <si>
    <t>时尚移动端</t>
    <phoneticPr fontId="15" type="noConversion"/>
  </si>
  <si>
    <t>时尚移动端 合计</t>
    <phoneticPr fontId="19" type="noConversion"/>
  </si>
  <si>
    <t>内容推广</t>
    <phoneticPr fontId="15" type="noConversion"/>
  </si>
  <si>
    <t>资讯中心汇总</t>
    <phoneticPr fontId="15" type="noConversion"/>
  </si>
  <si>
    <t>业务数据</t>
    <phoneticPr fontId="15" type="noConversion"/>
  </si>
  <si>
    <t>参考</t>
    <phoneticPr fontId="15" type="noConversion"/>
  </si>
  <si>
    <t>2014 Q3 A</t>
    <phoneticPr fontId="15" type="noConversion"/>
  </si>
  <si>
    <t>YoY Q3</t>
    <phoneticPr fontId="15" type="noConversion"/>
  </si>
  <si>
    <t>内容活动费</t>
    <phoneticPr fontId="21" type="noConversion"/>
  </si>
  <si>
    <t>A&amp;P</t>
    <phoneticPr fontId="15" type="noConversion"/>
  </si>
  <si>
    <t>资讯中心 Total</t>
    <phoneticPr fontId="15" type="noConversion"/>
  </si>
  <si>
    <t>稿酬</t>
    <phoneticPr fontId="15" type="noConversion"/>
  </si>
  <si>
    <t>日常稿酬&amp;节目制作</t>
    <phoneticPr fontId="15" type="noConversion"/>
  </si>
  <si>
    <t>Y</t>
    <phoneticPr fontId="15" type="noConversion"/>
  </si>
  <si>
    <t>T&amp;E</t>
    <phoneticPr fontId="6" type="noConversion"/>
  </si>
  <si>
    <t>差旅&amp;日常报销&amp;团建</t>
    <phoneticPr fontId="15" type="noConversion"/>
  </si>
  <si>
    <t>母婴 合计</t>
    <phoneticPr fontId="19" type="noConversion"/>
  </si>
  <si>
    <t>星座 合计</t>
    <phoneticPr fontId="19" type="noConversion"/>
  </si>
  <si>
    <t>男人</t>
    <phoneticPr fontId="15" type="noConversion"/>
  </si>
  <si>
    <t>男人 合计</t>
    <phoneticPr fontId="19" type="noConversion"/>
  </si>
  <si>
    <t>女人 合计</t>
    <phoneticPr fontId="19" type="noConversion"/>
  </si>
  <si>
    <t>奢侈品</t>
    <phoneticPr fontId="15" type="noConversion"/>
  </si>
  <si>
    <t>奢侈品 合计</t>
    <phoneticPr fontId="19" type="noConversion"/>
  </si>
  <si>
    <t>美食</t>
    <phoneticPr fontId="15" type="noConversion"/>
  </si>
  <si>
    <t>美食 合计</t>
    <phoneticPr fontId="19" type="noConversion"/>
  </si>
  <si>
    <t>绿色</t>
    <phoneticPr fontId="15" type="noConversion"/>
  </si>
  <si>
    <t>绿色 合计</t>
    <phoneticPr fontId="19" type="noConversion"/>
  </si>
  <si>
    <t>艺术 合计</t>
    <phoneticPr fontId="19" type="noConversion"/>
  </si>
  <si>
    <t>视频 合计</t>
    <phoneticPr fontId="19" type="noConversion"/>
  </si>
  <si>
    <t>Currency:RMB元</t>
    <phoneticPr fontId="7" type="noConversion"/>
  </si>
  <si>
    <t>2015 Budget</t>
    <phoneticPr fontId="15" type="noConversion"/>
  </si>
  <si>
    <t>2015合计</t>
    <phoneticPr fontId="15" type="noConversion"/>
  </si>
  <si>
    <t>合同总额</t>
    <phoneticPr fontId="6" type="noConversion"/>
  </si>
  <si>
    <t>涨幅</t>
    <phoneticPr fontId="19" type="noConversion"/>
  </si>
  <si>
    <t>PR1303110002、
PR1306130006、
PR1303110003</t>
    <phoneticPr fontId="15" type="noConversion"/>
  </si>
  <si>
    <t>合同金额
/年</t>
    <phoneticPr fontId="19" type="noConversion"/>
  </si>
  <si>
    <t>Content</t>
    <phoneticPr fontId="15" type="noConversion"/>
  </si>
  <si>
    <t>Currency:   RMB万元</t>
    <phoneticPr fontId="19" type="noConversion"/>
  </si>
  <si>
    <t>Expense</t>
    <phoneticPr fontId="19" type="noConversion"/>
  </si>
  <si>
    <t>Q1</t>
    <phoneticPr fontId="19" type="noConversion"/>
  </si>
  <si>
    <t>Q2</t>
    <phoneticPr fontId="19" type="noConversion"/>
  </si>
  <si>
    <t>Q3</t>
    <phoneticPr fontId="19" type="noConversion"/>
  </si>
  <si>
    <t>Salary &amp; Benefit</t>
    <phoneticPr fontId="19" type="noConversion"/>
  </si>
  <si>
    <t>Author Payment</t>
    <phoneticPr fontId="19" type="noConversion"/>
  </si>
  <si>
    <t>T&amp;E</t>
    <phoneticPr fontId="19" type="noConversion"/>
  </si>
  <si>
    <t>Other Expenses</t>
    <phoneticPr fontId="19" type="noConversion"/>
  </si>
  <si>
    <t xml:space="preserve">Bandwidth/server    </t>
    <phoneticPr fontId="19" type="noConversion"/>
  </si>
  <si>
    <t>Total Cost</t>
    <phoneticPr fontId="19" type="noConversion"/>
  </si>
  <si>
    <t>HC</t>
    <phoneticPr fontId="19" type="noConversion"/>
  </si>
  <si>
    <t>Personnel Cost by Q</t>
    <phoneticPr fontId="19" type="noConversion"/>
  </si>
  <si>
    <t>Personnel Cost by M</t>
    <phoneticPr fontId="19" type="noConversion"/>
  </si>
  <si>
    <t>Growth Ratio QoQ</t>
    <phoneticPr fontId="19" type="noConversion"/>
  </si>
  <si>
    <t>-</t>
    <phoneticPr fontId="19" type="noConversion"/>
  </si>
  <si>
    <t>Note:</t>
    <phoneticPr fontId="19" type="noConversion"/>
  </si>
  <si>
    <t>a) Other expenses including rental,office cost,depreciation cost etc.</t>
    <phoneticPr fontId="19" type="noConversion"/>
  </si>
  <si>
    <t>b) Bandwidth/server allocation is based on HC</t>
    <phoneticPr fontId="19" type="noConversion"/>
  </si>
  <si>
    <t>1、</t>
    <phoneticPr fontId="15" type="noConversion"/>
  </si>
  <si>
    <t>2014 Industry Media Expense</t>
    <phoneticPr fontId="19" type="noConversion"/>
  </si>
  <si>
    <t>搜生活T&amp;E预估</t>
    <phoneticPr fontId="15" type="noConversion"/>
  </si>
  <si>
    <t>2、</t>
    <phoneticPr fontId="15" type="noConversion"/>
  </si>
  <si>
    <t>3、</t>
    <phoneticPr fontId="15" type="noConversion"/>
  </si>
  <si>
    <t>Content金融</t>
    <phoneticPr fontId="15" type="noConversion"/>
  </si>
  <si>
    <t>下表是搜生活2014年实际数，参考Q3实际数预估2015年每季度T&amp;E RMB 55万，如果HC变化多需重新判断</t>
    <phoneticPr fontId="15" type="noConversion"/>
  </si>
  <si>
    <t>4、</t>
    <phoneticPr fontId="15" type="noConversion"/>
  </si>
  <si>
    <t>IT A&amp;P明细</t>
    <phoneticPr fontId="15" type="noConversion"/>
  </si>
  <si>
    <t>2014年12月重新签约采购美交所信息</t>
    <phoneticPr fontId="15" type="noConversion"/>
  </si>
  <si>
    <t>财务分摊后实际入账费用：</t>
    <phoneticPr fontId="15" type="noConversion"/>
  </si>
  <si>
    <t>2015年预算和2014年实际数相比：</t>
  </si>
  <si>
    <t>2014年VAT抵减</t>
    <phoneticPr fontId="6" type="noConversion"/>
  </si>
  <si>
    <t>PR list</t>
    <phoneticPr fontId="19" type="noConversion"/>
  </si>
  <si>
    <t>分类</t>
    <phoneticPr fontId="19" type="noConversion"/>
  </si>
  <si>
    <t>业务线合同金额</t>
    <phoneticPr fontId="15" type="noConversion"/>
  </si>
  <si>
    <t>14年终止，15年续签</t>
    <phoneticPr fontId="15" type="noConversion"/>
  </si>
  <si>
    <t>其中----13年费用</t>
    <phoneticPr fontId="15" type="noConversion"/>
  </si>
  <si>
    <t>14年费用</t>
    <phoneticPr fontId="15" type="noConversion"/>
  </si>
  <si>
    <t>15年费用</t>
    <phoneticPr fontId="15" type="noConversion"/>
  </si>
  <si>
    <t>2014年终止</t>
    <phoneticPr fontId="15" type="noConversion"/>
  </si>
  <si>
    <t>2015年新增</t>
    <phoneticPr fontId="6" type="noConversion"/>
  </si>
  <si>
    <t>2015年续签涨价</t>
    <phoneticPr fontId="15" type="noConversion"/>
  </si>
  <si>
    <t>2014 Actual</t>
    <phoneticPr fontId="15" type="noConversion"/>
  </si>
  <si>
    <t>2015 Budget</t>
    <phoneticPr fontId="15" type="noConversion"/>
  </si>
  <si>
    <t>2015年终止</t>
    <phoneticPr fontId="15" type="noConversion"/>
  </si>
  <si>
    <t>2015B - 2014A</t>
    <phoneticPr fontId="7" type="noConversion"/>
  </si>
  <si>
    <t>财经</t>
  </si>
  <si>
    <t>新闻</t>
    <phoneticPr fontId="19" type="noConversion"/>
  </si>
  <si>
    <t>合同期内</t>
    <phoneticPr fontId="19" type="noConversion"/>
  </si>
  <si>
    <t>外</t>
    <phoneticPr fontId="19" type="noConversion"/>
  </si>
  <si>
    <t>时尚频道 合计</t>
    <phoneticPr fontId="19" type="noConversion"/>
  </si>
  <si>
    <t>女人频道 合计</t>
    <phoneticPr fontId="19" type="noConversion"/>
  </si>
  <si>
    <t>栏目费用：星示范、主角及时装周</t>
    <phoneticPr fontId="15" type="noConversion"/>
  </si>
  <si>
    <t>2015 Budget</t>
    <phoneticPr fontId="15" type="noConversion"/>
  </si>
  <si>
    <t>2015 Budget
last version</t>
    <phoneticPr fontId="15" type="noConversion"/>
  </si>
  <si>
    <t>2015 Q1 Actual</t>
    <phoneticPr fontId="7" type="noConversion"/>
  </si>
  <si>
    <t>2015年（已签）</t>
    <phoneticPr fontId="6" type="noConversion"/>
  </si>
  <si>
    <t>军事历史中心</t>
    <phoneticPr fontId="7" type="noConversion"/>
  </si>
  <si>
    <t>文化时尚中心</t>
    <phoneticPr fontId="7" type="noConversion"/>
  </si>
  <si>
    <t>新闻视频部</t>
    <phoneticPr fontId="7" type="noConversion"/>
  </si>
  <si>
    <t>日常费用 小计</t>
    <phoneticPr fontId="7" type="noConversion"/>
  </si>
  <si>
    <t>媒体采购 小计</t>
    <phoneticPr fontId="7" type="noConversion"/>
  </si>
  <si>
    <t>常规中心 小计</t>
    <phoneticPr fontId="7" type="noConversion"/>
  </si>
  <si>
    <t>财务调整</t>
    <phoneticPr fontId="7" type="noConversion"/>
  </si>
  <si>
    <t>Q2 Variance</t>
    <phoneticPr fontId="15" type="noConversion"/>
  </si>
  <si>
    <t>2015
Variance</t>
    <phoneticPr fontId="15" type="noConversion"/>
  </si>
  <si>
    <t>2015 Q2 Forecast</t>
    <phoneticPr fontId="7" type="noConversion"/>
  </si>
  <si>
    <t>互换</t>
    <phoneticPr fontId="15" type="noConversion"/>
  </si>
  <si>
    <t>媒体合作中心</t>
    <phoneticPr fontId="15" type="noConversion"/>
  </si>
  <si>
    <t>市场部2015年预算</t>
    <phoneticPr fontId="6" type="noConversion"/>
  </si>
  <si>
    <t>分组</t>
    <phoneticPr fontId="19" type="noConversion"/>
  </si>
  <si>
    <t>项目</t>
    <phoneticPr fontId="6" type="noConversion"/>
  </si>
  <si>
    <t>时间</t>
    <phoneticPr fontId="6" type="noConversion"/>
  </si>
  <si>
    <t>需求部门</t>
    <phoneticPr fontId="19" type="noConversion"/>
  </si>
  <si>
    <t>费用类型</t>
    <phoneticPr fontId="19" type="noConversion"/>
  </si>
  <si>
    <t>合同金额</t>
    <phoneticPr fontId="6" type="noConversion"/>
  </si>
  <si>
    <t>PR单号</t>
    <phoneticPr fontId="6" type="noConversion"/>
  </si>
  <si>
    <t>开始日期</t>
    <phoneticPr fontId="6" type="noConversion"/>
  </si>
  <si>
    <t>结束日期</t>
    <phoneticPr fontId="6" type="noConversion"/>
  </si>
  <si>
    <t>Jan</t>
    <phoneticPr fontId="6" type="noConversion"/>
  </si>
  <si>
    <t>Feb</t>
    <phoneticPr fontId="6" type="noConversion"/>
  </si>
  <si>
    <t>Mar</t>
    <phoneticPr fontId="6" type="noConversion"/>
  </si>
  <si>
    <t>Q1</t>
    <phoneticPr fontId="19" type="noConversion"/>
  </si>
  <si>
    <t>Apr</t>
    <phoneticPr fontId="6" type="noConversion"/>
  </si>
  <si>
    <t>May</t>
    <phoneticPr fontId="6" type="noConversion"/>
  </si>
  <si>
    <t>Jun</t>
    <phoneticPr fontId="6" type="noConversion"/>
  </si>
  <si>
    <t>Q2</t>
    <phoneticPr fontId="19" type="noConversion"/>
  </si>
  <si>
    <t>Jul</t>
    <phoneticPr fontId="6" type="noConversion"/>
  </si>
  <si>
    <t>Aug</t>
    <phoneticPr fontId="6" type="noConversion"/>
  </si>
  <si>
    <t>Sep</t>
    <phoneticPr fontId="6" type="noConversion"/>
  </si>
  <si>
    <t>Q3</t>
    <phoneticPr fontId="19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</si>
  <si>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</si>
  <si>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</si>
  <si>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</si>
  <si>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Q4</t>
    <phoneticPr fontId="19" type="noConversion"/>
  </si>
  <si>
    <t>Total</t>
    <phoneticPr fontId="6" type="noConversion"/>
  </si>
  <si>
    <t>Q4 v0923</t>
    <phoneticPr fontId="19" type="noConversion"/>
  </si>
  <si>
    <t>Q4 v1125 - v0923</t>
    <phoneticPr fontId="19" type="noConversion"/>
  </si>
  <si>
    <t>FY2013-v0923</t>
    <phoneticPr fontId="19" type="noConversion"/>
  </si>
  <si>
    <t>FY2013 v1125 - v0923</t>
    <phoneticPr fontId="19" type="noConversion"/>
  </si>
  <si>
    <t>互动营销组，蔡越越</t>
    <phoneticPr fontId="19" type="noConversion"/>
  </si>
  <si>
    <t xml:space="preserve"> - 品牌活动</t>
    <phoneticPr fontId="19" type="noConversion"/>
  </si>
  <si>
    <t>公司17周年</t>
    <phoneticPr fontId="6" type="noConversion"/>
  </si>
  <si>
    <t>品牌</t>
    <phoneticPr fontId="19" type="noConversion"/>
  </si>
  <si>
    <t>线下活动</t>
  </si>
  <si>
    <t>分享会</t>
    <phoneticPr fontId="6" type="noConversion"/>
  </si>
  <si>
    <t>品牌活动 小计</t>
    <phoneticPr fontId="19" type="noConversion"/>
  </si>
  <si>
    <t xml:space="preserve"> - 内容部</t>
    <phoneticPr fontId="19" type="noConversion"/>
  </si>
  <si>
    <t>搜狐时尚权力榜颁奖盛典</t>
    <phoneticPr fontId="6" type="noConversion"/>
  </si>
  <si>
    <t>时尚</t>
    <phoneticPr fontId="19" type="noConversion"/>
  </si>
  <si>
    <t>金罗盘颁奖酒会</t>
    <phoneticPr fontId="19" type="noConversion"/>
  </si>
  <si>
    <t>金融</t>
    <phoneticPr fontId="19" type="noConversion"/>
  </si>
  <si>
    <t>搜狐企业家+经济学人论坛年会（财经年会）</t>
    <phoneticPr fontId="6" type="noConversion"/>
  </si>
  <si>
    <t>新视角高峰论坛</t>
    <phoneticPr fontId="6" type="noConversion"/>
  </si>
  <si>
    <t>教育盛典</t>
    <phoneticPr fontId="19" type="noConversion"/>
  </si>
  <si>
    <t>教育</t>
    <phoneticPr fontId="19" type="noConversion"/>
  </si>
  <si>
    <t>搜狐跑步嘉年华（自媒体）</t>
  </si>
  <si>
    <t>CBA峰会</t>
    <phoneticPr fontId="6" type="noConversion"/>
  </si>
  <si>
    <t>新闻</t>
    <phoneticPr fontId="6" type="noConversion"/>
  </si>
  <si>
    <t>中国发生</t>
    <phoneticPr fontId="19" type="noConversion"/>
  </si>
  <si>
    <t>搜狐文化年会/阅读中国图书大奖（文化）</t>
  </si>
  <si>
    <t>搜狐传媒大奖（传媒）</t>
  </si>
  <si>
    <t>搜狐军迷节（军事频道）</t>
  </si>
  <si>
    <t>无人机摄影大赛</t>
  </si>
  <si>
    <t>中国创客大赛</t>
  </si>
  <si>
    <t>Charles\小型发布会</t>
    <phoneticPr fontId="6" type="noConversion"/>
  </si>
  <si>
    <t>内容部 小计</t>
    <phoneticPr fontId="19" type="noConversion"/>
  </si>
  <si>
    <t xml:space="preserve"> - 无线及IT</t>
    <phoneticPr fontId="19" type="noConversion"/>
  </si>
  <si>
    <t>手机运动会（分两期做，一期75万）</t>
    <phoneticPr fontId="6" type="noConversion"/>
  </si>
  <si>
    <t>uncom</t>
    <phoneticPr fontId="6" type="noConversion"/>
  </si>
  <si>
    <t>IT</t>
    <phoneticPr fontId="6" type="noConversion"/>
  </si>
  <si>
    <t>移动端发布会</t>
    <phoneticPr fontId="6" type="noConversion"/>
  </si>
  <si>
    <t>新闻客户端</t>
    <phoneticPr fontId="19" type="noConversion"/>
  </si>
  <si>
    <t>男神项目</t>
    <phoneticPr fontId="6" type="noConversion"/>
  </si>
  <si>
    <t>搜狐新闻客户端青春校园行</t>
    <phoneticPr fontId="19" type="noConversion"/>
  </si>
  <si>
    <t>媒体伙伴年会</t>
    <phoneticPr fontId="19" type="noConversion"/>
  </si>
  <si>
    <t>自媒体大会</t>
    <phoneticPr fontId="6" type="noConversion"/>
  </si>
  <si>
    <t>无线及IT 小计</t>
    <phoneticPr fontId="19" type="noConversion"/>
  </si>
  <si>
    <t xml:space="preserve"> - 行业影响力--媒体合作</t>
    <phoneticPr fontId="19" type="noConversion"/>
  </si>
  <si>
    <t>IAB季度会费</t>
    <phoneticPr fontId="19" type="noConversion"/>
  </si>
  <si>
    <t>全年</t>
    <phoneticPr fontId="19" type="noConversion"/>
  </si>
  <si>
    <t>行业影响力</t>
    <phoneticPr fontId="19" type="noConversion"/>
  </si>
  <si>
    <t>媒体合作</t>
    <phoneticPr fontId="19" type="noConversion"/>
  </si>
  <si>
    <t xml:space="preserve">            </t>
    <phoneticPr fontId="19" type="noConversion"/>
  </si>
  <si>
    <t>现代广告合作</t>
    <phoneticPr fontId="6" type="noConversion"/>
  </si>
  <si>
    <t>com</t>
    <phoneticPr fontId="19" type="noConversion"/>
  </si>
  <si>
    <t>广告人合作</t>
    <phoneticPr fontId="6" type="noConversion"/>
  </si>
  <si>
    <t>中国4A2014年度框架合同</t>
    <phoneticPr fontId="6" type="noConversion"/>
  </si>
  <si>
    <t>广告大观合作</t>
    <phoneticPr fontId="6" type="noConversion"/>
  </si>
  <si>
    <t>广告导报合作</t>
    <phoneticPr fontId="6" type="noConversion"/>
  </si>
  <si>
    <t>媒介杂志合作</t>
    <phoneticPr fontId="6" type="noConversion"/>
  </si>
  <si>
    <t>成功营销合作</t>
    <phoneticPr fontId="6" type="noConversion"/>
  </si>
  <si>
    <t>北大新媒体2014年度框架合同</t>
    <phoneticPr fontId="6" type="noConversion"/>
  </si>
  <si>
    <t>media360</t>
    <phoneticPr fontId="6" type="noConversion"/>
  </si>
  <si>
    <t>广告门</t>
    <phoneticPr fontId="19" type="noConversion"/>
  </si>
  <si>
    <t>梅花网</t>
    <phoneticPr fontId="19" type="noConversion"/>
  </si>
  <si>
    <t>世界广告大会</t>
    <phoneticPr fontId="19" type="noConversion"/>
  </si>
  <si>
    <t>合作</t>
    <phoneticPr fontId="19" type="noConversion"/>
  </si>
  <si>
    <t xml:space="preserve">                  --会议赞助</t>
    <phoneticPr fontId="19" type="noConversion"/>
  </si>
  <si>
    <t>艾瑞网2014年度框架合同</t>
    <phoneticPr fontId="6" type="noConversion"/>
  </si>
  <si>
    <t>艾瑞胸卡3次</t>
    <phoneticPr fontId="19" type="noConversion"/>
  </si>
  <si>
    <t>日常推广</t>
    <phoneticPr fontId="19" type="noConversion"/>
  </si>
  <si>
    <t>DCCI全年合作</t>
    <phoneticPr fontId="19" type="noConversion"/>
  </si>
  <si>
    <t>中国国际广告节</t>
    <phoneticPr fontId="6" type="noConversion"/>
  </si>
  <si>
    <t>uncom</t>
    <phoneticPr fontId="19" type="noConversion"/>
  </si>
  <si>
    <t>广告人</t>
    <phoneticPr fontId="6" type="noConversion"/>
  </si>
  <si>
    <t>艾菲终审会</t>
    <phoneticPr fontId="6" type="noConversion"/>
  </si>
  <si>
    <t>中国互联网大会</t>
    <phoneticPr fontId="19" type="noConversion"/>
  </si>
  <si>
    <t>中国广告论坛</t>
    <phoneticPr fontId="19" type="noConversion"/>
  </si>
  <si>
    <t>中国广告主长城奖</t>
    <phoneticPr fontId="19" type="noConversion"/>
  </si>
  <si>
    <t>MMA2015年度会费</t>
  </si>
  <si>
    <t>中国广告协会副会长单位年费</t>
  </si>
  <si>
    <t xml:space="preserve">                  --其他</t>
    <phoneticPr fontId="19" type="noConversion"/>
  </si>
  <si>
    <t>案例报选（金投赏、艾菲、长城奖、虎啸奖）</t>
    <phoneticPr fontId="19" type="noConversion"/>
  </si>
  <si>
    <t>行业影响力 小计</t>
    <phoneticPr fontId="19" type="noConversion"/>
  </si>
  <si>
    <t xml:space="preserve"> - 销售</t>
    <phoneticPr fontId="19" type="noConversion"/>
  </si>
  <si>
    <t>2014搜狐WORLD</t>
    <phoneticPr fontId="6" type="noConversion"/>
  </si>
  <si>
    <t>销售</t>
    <phoneticPr fontId="19" type="noConversion"/>
  </si>
  <si>
    <t>推介会</t>
    <phoneticPr fontId="19" type="noConversion"/>
  </si>
  <si>
    <t>金融机构评选会议及其他</t>
    <phoneticPr fontId="19" type="noConversion"/>
  </si>
  <si>
    <t>销售 小计</t>
    <phoneticPr fontId="19" type="noConversion"/>
  </si>
  <si>
    <t xml:space="preserve"> - 其他</t>
    <phoneticPr fontId="19" type="noConversion"/>
  </si>
  <si>
    <t>赞助第21届全国攀岩锦标赛</t>
  </si>
  <si>
    <t>日常推广</t>
  </si>
  <si>
    <t>EVA心理咨询费用</t>
    <phoneticPr fontId="19" type="noConversion"/>
  </si>
  <si>
    <t>互换确认A&amp;P</t>
    <phoneticPr fontId="19" type="noConversion"/>
  </si>
  <si>
    <t>其他 小计</t>
    <phoneticPr fontId="19" type="noConversion"/>
  </si>
  <si>
    <t>互动营销组，蔡越越 合计</t>
    <phoneticPr fontId="19" type="noConversion"/>
  </si>
  <si>
    <t>品牌推广组，连艺</t>
    <phoneticPr fontId="19" type="noConversion"/>
  </si>
  <si>
    <t xml:space="preserve"> - 品牌推广</t>
    <phoneticPr fontId="19" type="noConversion"/>
  </si>
  <si>
    <t>品牌策略公司</t>
    <phoneticPr fontId="19" type="noConversion"/>
  </si>
  <si>
    <t>uncom</t>
  </si>
  <si>
    <t>公司宣传片、设计制作</t>
    <phoneticPr fontId="19" type="noConversion"/>
  </si>
  <si>
    <t>平面广告设计费用</t>
    <phoneticPr fontId="6" type="noConversion"/>
  </si>
  <si>
    <t>赞助社创之星评选活动</t>
    <phoneticPr fontId="6" type="noConversion"/>
  </si>
  <si>
    <t>广告互换：户外互换媒体制作费用</t>
    <phoneticPr fontId="19" type="noConversion"/>
  </si>
  <si>
    <t>品牌推广 小计</t>
    <phoneticPr fontId="19" type="noConversion"/>
  </si>
  <si>
    <t xml:space="preserve"> - 制作物</t>
    <phoneticPr fontId="19" type="noConversion"/>
  </si>
  <si>
    <t>常规礼品</t>
  </si>
  <si>
    <t>搜狐商店运营费</t>
    <phoneticPr fontId="6" type="noConversion"/>
  </si>
  <si>
    <t>日常消耗品：信封、纸袋、包装纸等</t>
    <phoneticPr fontId="6" type="noConversion"/>
  </si>
  <si>
    <t>制作物 小计</t>
    <phoneticPr fontId="19" type="noConversion"/>
  </si>
  <si>
    <t>品牌推广组，连艺 合计</t>
    <phoneticPr fontId="19" type="noConversion"/>
  </si>
  <si>
    <t>公共关系组</t>
    <phoneticPr fontId="19" type="noConversion"/>
  </si>
  <si>
    <t xml:space="preserve"> - 平面PR（林涛）--日常项目</t>
    <phoneticPr fontId="19" type="noConversion"/>
  </si>
  <si>
    <t>财报发稿预算</t>
    <phoneticPr fontId="6" type="noConversion"/>
  </si>
  <si>
    <t>PR费用</t>
  </si>
  <si>
    <t>华东媒体日常费用 6万*4</t>
    <phoneticPr fontId="6" type="noConversion"/>
  </si>
  <si>
    <t>华南日常PR费用 3万*4</t>
    <phoneticPr fontId="6" type="noConversion"/>
  </si>
  <si>
    <t>突发事件发稿、策划以及危机公关备用</t>
  </si>
  <si>
    <t>慧聪媒体监测费用</t>
    <phoneticPr fontId="6" type="noConversion"/>
  </si>
  <si>
    <t>PR费用</t>
    <phoneticPr fontId="19" type="noConversion"/>
  </si>
  <si>
    <t xml:space="preserve">                         --媒体合作</t>
    <phoneticPr fontId="6" type="noConversion"/>
  </si>
  <si>
    <t>北京晨报</t>
    <phoneticPr fontId="19" type="noConversion"/>
  </si>
  <si>
    <t>法制晚报</t>
    <phoneticPr fontId="19" type="noConversion"/>
  </si>
  <si>
    <t>新京报订购</t>
    <phoneticPr fontId="19" type="noConversion"/>
  </si>
  <si>
    <t>《北京青年周刊》</t>
    <phoneticPr fontId="19" type="noConversion"/>
  </si>
  <si>
    <t>每日经济新闻</t>
    <phoneticPr fontId="6" type="noConversion"/>
  </si>
  <si>
    <t>搜狐与中华工商时报</t>
    <phoneticPr fontId="19" type="noConversion"/>
  </si>
  <si>
    <t>精品购物指南</t>
    <phoneticPr fontId="19" type="noConversion"/>
  </si>
  <si>
    <t>北青报数码时代</t>
    <phoneticPr fontId="19" type="noConversion"/>
  </si>
  <si>
    <t>参加东盟网络空间论坛及媒体关系维护</t>
  </si>
  <si>
    <t xml:space="preserve">                         --媒体维护</t>
    <phoneticPr fontId="19" type="noConversion"/>
  </si>
  <si>
    <t>媒体高层答谢</t>
    <phoneticPr fontId="19" type="noConversion"/>
  </si>
  <si>
    <t xml:space="preserve">全国财经都市报高层、中层日常维护 </t>
    <phoneticPr fontId="6" type="noConversion"/>
  </si>
  <si>
    <t>曾怿答谢</t>
    <phoneticPr fontId="19" type="noConversion"/>
  </si>
  <si>
    <t>平面PR 小计</t>
    <phoneticPr fontId="19" type="noConversion"/>
  </si>
  <si>
    <t xml:space="preserve"> - 线上PR（贺文华、胡晓）</t>
    <phoneticPr fontId="19" type="noConversion"/>
  </si>
  <si>
    <t>网络媒体合作</t>
    <phoneticPr fontId="6" type="noConversion"/>
  </si>
  <si>
    <t>donews年度合作</t>
    <phoneticPr fontId="6" type="noConversion"/>
  </si>
  <si>
    <t>techweb年度合作</t>
    <phoneticPr fontId="6" type="noConversion"/>
  </si>
  <si>
    <t>BIANEWS年度合作</t>
    <phoneticPr fontId="6" type="noConversion"/>
  </si>
  <si>
    <t>搜狐与速途网</t>
    <phoneticPr fontId="6" type="noConversion"/>
  </si>
  <si>
    <t>搜狐与天极集团比特网</t>
    <phoneticPr fontId="6" type="noConversion"/>
  </si>
  <si>
    <t>微信合作</t>
    <phoneticPr fontId="19" type="noConversion"/>
  </si>
  <si>
    <t>线上PR 小计</t>
    <phoneticPr fontId="19" type="noConversion"/>
  </si>
  <si>
    <t xml:space="preserve"> - 广电合作（葛洪、韦志刚）</t>
    <phoneticPr fontId="19" type="noConversion"/>
  </si>
  <si>
    <t>CCTV 日常维护</t>
    <phoneticPr fontId="19" type="noConversion"/>
  </si>
  <si>
    <t>BTV 日常维护及合作</t>
    <phoneticPr fontId="19" type="noConversion"/>
  </si>
  <si>
    <t>会费、联欢会</t>
    <phoneticPr fontId="19" type="noConversion"/>
  </si>
  <si>
    <t>广播合作</t>
    <phoneticPr fontId="19" type="noConversion"/>
  </si>
  <si>
    <t>卫视合作</t>
    <phoneticPr fontId="19" type="noConversion"/>
  </si>
  <si>
    <t>广电合作 小计</t>
    <phoneticPr fontId="19" type="noConversion"/>
  </si>
  <si>
    <t>公共关系组 合计</t>
    <phoneticPr fontId="19" type="noConversion"/>
  </si>
  <si>
    <t>IR组，姜辛</t>
    <phoneticPr fontId="19" type="noConversion"/>
  </si>
  <si>
    <t xml:space="preserve"> - IR</t>
    <phoneticPr fontId="19" type="noConversion"/>
  </si>
  <si>
    <t>IR公司</t>
    <phoneticPr fontId="19" type="noConversion"/>
  </si>
  <si>
    <t>IR日常费用</t>
    <phoneticPr fontId="19" type="noConversion"/>
  </si>
  <si>
    <t>IR，姜辛 合计</t>
    <phoneticPr fontId="19" type="noConversion"/>
  </si>
  <si>
    <t>政府事务组，杨小榆</t>
    <phoneticPr fontId="19" type="noConversion"/>
  </si>
  <si>
    <t xml:space="preserve"> - 政府关系</t>
    <phoneticPr fontId="19" type="noConversion"/>
  </si>
  <si>
    <t>政府关系日常维护</t>
    <phoneticPr fontId="19" type="noConversion"/>
  </si>
  <si>
    <t>节日关系维护（新年、中秋）</t>
    <phoneticPr fontId="19" type="noConversion"/>
  </si>
  <si>
    <t>中国互联网协会</t>
  </si>
  <si>
    <t>首都互联网协会会费</t>
  </si>
  <si>
    <t>北京网络行业协会会费</t>
    <phoneticPr fontId="19" type="noConversion"/>
  </si>
  <si>
    <t>政府事务组，杨小榆 合计</t>
    <phoneticPr fontId="19" type="noConversion"/>
  </si>
  <si>
    <t>市场部日常推广 合计</t>
    <phoneticPr fontId="19" type="noConversion"/>
  </si>
  <si>
    <t>财务调整</t>
    <phoneticPr fontId="19" type="noConversion"/>
  </si>
  <si>
    <t>市场部</t>
    <phoneticPr fontId="19" type="noConversion"/>
  </si>
  <si>
    <t>调整后 市场部日常推广 合计</t>
    <phoneticPr fontId="19" type="noConversion"/>
  </si>
  <si>
    <t>VAT Deduction</t>
    <phoneticPr fontId="19" type="noConversion"/>
  </si>
  <si>
    <t>税后 市场部日常推广 合计</t>
    <phoneticPr fontId="19" type="noConversion"/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</si>
</sst>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yyyy/m/d;@"/>
    <numFmt numFmtId="178" formatCode="_(* #,##0_);[Red]_(* \(#,##0\);_(* &quot;-&quot;??_)"/>
    <numFmt numFmtId="179" formatCode="0_);[Red]\(0\)"/>
    <numFmt numFmtId="181" formatCode="_([$€-2]* #,##0.00_);_([$€-2]* \(#,##0.00\);_([$€-2]* &quot;-&quot;??_)"/>
    <numFmt numFmtId="182" formatCode="[$-409]d\-mmm;@"/>
  </numFmts>
  <fonts count="3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Tahoma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  <font>
      <sz val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3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i/>
      <sz val="9"/>
      <name val="微软雅黑"/>
      <family val="2"/>
      <charset val="134"/>
    </font>
    <font>
      <b/>
      <sz val="9"/>
      <color indexed="12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i/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i/>
      <sz val="9"/>
      <color theme="3"/>
      <name val="微软雅黑"/>
      <family val="2"/>
      <charset val="134"/>
    </font>
    <font>
      <i/>
      <sz val="9"/>
      <color theme="3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3">
    <xf numFmtId="181" fontId="0" fillId="0" borderId="0">
      <alignment vertical="center"/>
    </xf>
    <xf numFmtId="181" fontId="10" fillId="0" borderId="0" applyBorder="0"/>
    <xf numFmtId="181" fontId="8" fillId="0" borderId="0" applyBorder="0"/>
    <xf numFmtId="9" fontId="5" fillId="0" borderId="0" applyFont="0" applyFill="0" applyBorder="0" applyAlignment="0" applyProtection="0">
      <alignment vertical="center"/>
    </xf>
    <xf numFmtId="181" fontId="8" fillId="0" borderId="0" applyBorder="0"/>
    <xf numFmtId="181" fontId="9" fillId="0" borderId="0"/>
    <xf numFmtId="181" fontId="9" fillId="0" borderId="0"/>
    <xf numFmtId="181" fontId="9" fillId="0" borderId="0"/>
    <xf numFmtId="43" fontId="5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9" fillId="0" borderId="0" applyBorder="0"/>
    <xf numFmtId="181" fontId="4" fillId="0" borderId="0">
      <alignment vertical="center"/>
    </xf>
    <xf numFmtId="181" fontId="3" fillId="0" borderId="0">
      <alignment vertical="center"/>
    </xf>
    <xf numFmtId="181" fontId="3" fillId="0" borderId="0">
      <alignment vertical="center"/>
    </xf>
    <xf numFmtId="181" fontId="2" fillId="0" borderId="0">
      <alignment vertical="center"/>
    </xf>
    <xf numFmtId="181" fontId="2" fillId="0" borderId="0">
      <alignment vertical="center"/>
    </xf>
    <xf numFmtId="181" fontId="2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1" fontId="28" fillId="0" borderId="0">
      <alignment vertical="center"/>
    </xf>
    <xf numFmtId="182" fontId="9" fillId="0" borderId="0"/>
  </cellStyleXfs>
  <cellXfs count="312">
    <xf numFmtId="181" fontId="0" fillId="0" borderId="0" xfId="0">
      <alignment vertical="center"/>
    </xf>
    <xf numFmtId="181" fontId="16" fillId="6" borderId="0" xfId="0" applyFont="1" applyFill="1">
      <alignment vertical="center"/>
    </xf>
    <xf numFmtId="176" fontId="16" fillId="6" borderId="0" xfId="8" applyNumberFormat="1" applyFont="1" applyFill="1">
      <alignment vertical="center"/>
    </xf>
    <xf numFmtId="181" fontId="16" fillId="6" borderId="0" xfId="0" applyFont="1" applyFill="1" applyAlignment="1">
      <alignment horizontal="center" vertical="center"/>
    </xf>
    <xf numFmtId="181" fontId="16" fillId="0" borderId="0" xfId="0" applyFont="1">
      <alignment vertical="center"/>
    </xf>
    <xf numFmtId="181" fontId="14" fillId="2" borderId="0" xfId="7" applyFont="1" applyFill="1" applyBorder="1"/>
    <xf numFmtId="181" fontId="12" fillId="2" borderId="0" xfId="7" applyFont="1" applyFill="1"/>
    <xf numFmtId="181" fontId="12" fillId="2" borderId="1" xfId="7" applyFont="1" applyFill="1" applyBorder="1" applyAlignment="1">
      <alignment horizontal="center" vertical="center"/>
    </xf>
    <xf numFmtId="181" fontId="12" fillId="3" borderId="1" xfId="6" applyFont="1" applyFill="1" applyBorder="1" applyAlignment="1"/>
    <xf numFmtId="181" fontId="12" fillId="2" borderId="6" xfId="6" applyFont="1" applyFill="1" applyBorder="1" applyAlignment="1"/>
    <xf numFmtId="176" fontId="12" fillId="4" borderId="1" xfId="8" applyNumberFormat="1" applyFont="1" applyFill="1" applyBorder="1" applyAlignment="1"/>
    <xf numFmtId="176" fontId="12" fillId="4" borderId="1" xfId="8" applyNumberFormat="1" applyFont="1" applyFill="1" applyBorder="1" applyAlignment="1">
      <alignment horizontal="right"/>
    </xf>
    <xf numFmtId="176" fontId="12" fillId="3" borderId="1" xfId="8" applyNumberFormat="1" applyFont="1" applyFill="1" applyBorder="1" applyAlignment="1"/>
    <xf numFmtId="181" fontId="14" fillId="6" borderId="0" xfId="0" applyFont="1" applyFill="1" applyBorder="1" applyAlignment="1">
      <alignment horizontal="center" vertical="center"/>
    </xf>
    <xf numFmtId="181" fontId="12" fillId="2" borderId="0" xfId="7" applyFont="1" applyFill="1" applyBorder="1" applyAlignment="1">
      <alignment horizontal="center" vertical="center"/>
    </xf>
    <xf numFmtId="58" fontId="23" fillId="2" borderId="3" xfId="7" applyNumberFormat="1" applyFont="1" applyFill="1" applyBorder="1" applyAlignment="1">
      <alignment vertical="center"/>
    </xf>
    <xf numFmtId="58" fontId="23" fillId="6" borderId="0" xfId="7" applyNumberFormat="1" applyFont="1" applyFill="1" applyBorder="1" applyAlignment="1">
      <alignment vertical="center"/>
    </xf>
    <xf numFmtId="181" fontId="14" fillId="6" borderId="0" xfId="0" applyNumberFormat="1" applyFont="1" applyFill="1" applyBorder="1">
      <alignment vertical="center"/>
    </xf>
    <xf numFmtId="43" fontId="12" fillId="6" borderId="0" xfId="8" applyFont="1" applyFill="1" applyBorder="1" applyAlignment="1">
      <alignment horizontal="left"/>
    </xf>
    <xf numFmtId="177" fontId="24" fillId="6" borderId="0" xfId="12" applyNumberFormat="1" applyFont="1" applyFill="1" applyBorder="1" applyAlignment="1" applyProtection="1">
      <alignment horizontal="right"/>
      <protection locked="0"/>
    </xf>
    <xf numFmtId="43" fontId="26" fillId="6" borderId="0" xfId="8" applyFont="1" applyFill="1" applyBorder="1" applyAlignment="1">
      <alignment horizontal="left"/>
    </xf>
    <xf numFmtId="181" fontId="12" fillId="6" borderId="0" xfId="0" applyFont="1" applyFill="1" applyBorder="1">
      <alignment vertical="center"/>
    </xf>
    <xf numFmtId="43" fontId="12" fillId="6" borderId="0" xfId="0" applyNumberFormat="1" applyFont="1" applyFill="1" applyBorder="1">
      <alignment vertical="center"/>
    </xf>
    <xf numFmtId="43" fontId="14" fillId="6" borderId="1" xfId="8" applyFont="1" applyFill="1" applyBorder="1" applyAlignment="1">
      <alignment horizontal="center" vertical="center" wrapText="1"/>
    </xf>
    <xf numFmtId="177" fontId="14" fillId="6" borderId="1" xfId="5" applyNumberFormat="1" applyFont="1" applyFill="1" applyBorder="1" applyAlignment="1">
      <alignment horizontal="center" vertical="center" wrapText="1"/>
    </xf>
    <xf numFmtId="181" fontId="14" fillId="11" borderId="1" xfId="0" applyFont="1" applyFill="1" applyBorder="1" applyAlignment="1">
      <alignment horizontal="center" vertical="center" wrapText="1"/>
    </xf>
    <xf numFmtId="17" fontId="14" fillId="6" borderId="0" xfId="0" applyNumberFormat="1" applyFont="1" applyFill="1" applyBorder="1" applyAlignment="1">
      <alignment horizontal="center" vertical="center"/>
    </xf>
    <xf numFmtId="43" fontId="12" fillId="6" borderId="0" xfId="8" applyFont="1" applyFill="1" applyBorder="1">
      <alignment vertical="center"/>
    </xf>
    <xf numFmtId="181" fontId="14" fillId="6" borderId="0" xfId="0" applyFont="1" applyFill="1" applyBorder="1">
      <alignment vertical="center"/>
    </xf>
    <xf numFmtId="181" fontId="14" fillId="6" borderId="0" xfId="0" applyFont="1" applyFill="1" applyBorder="1" applyAlignment="1">
      <alignment horizontal="center" vertical="center"/>
    </xf>
    <xf numFmtId="181" fontId="14" fillId="6" borderId="0" xfId="0" applyNumberFormat="1" applyFont="1" applyFill="1" applyBorder="1" applyAlignment="1">
      <alignment vertical="center"/>
    </xf>
    <xf numFmtId="181" fontId="14" fillId="7" borderId="2" xfId="0" applyFont="1" applyFill="1" applyBorder="1">
      <alignment vertical="center"/>
    </xf>
    <xf numFmtId="43" fontId="14" fillId="7" borderId="2" xfId="8" applyFont="1" applyFill="1" applyBorder="1">
      <alignment vertical="center"/>
    </xf>
    <xf numFmtId="176" fontId="14" fillId="7" borderId="2" xfId="8" applyNumberFormat="1" applyFont="1" applyFill="1" applyBorder="1">
      <alignment vertical="center"/>
    </xf>
    <xf numFmtId="181" fontId="12" fillId="6" borderId="0" xfId="0" applyNumberFormat="1" applyFont="1" applyFill="1" applyBorder="1" applyAlignment="1">
      <alignment horizontal="left" vertical="center" wrapText="1"/>
    </xf>
    <xf numFmtId="181" fontId="12" fillId="6" borderId="0" xfId="0" applyFont="1" applyFill="1">
      <alignment vertical="center"/>
    </xf>
    <xf numFmtId="181" fontId="12" fillId="6" borderId="0" xfId="0" applyNumberFormat="1" applyFont="1" applyFill="1" applyBorder="1" applyAlignment="1">
      <alignment horizontal="left" vertical="center"/>
    </xf>
    <xf numFmtId="43" fontId="16" fillId="6" borderId="0" xfId="8" applyFont="1" applyFill="1">
      <alignment vertical="center"/>
    </xf>
    <xf numFmtId="181" fontId="12" fillId="6" borderId="9" xfId="0" applyNumberFormat="1" applyFont="1" applyFill="1" applyBorder="1" applyAlignment="1">
      <alignment horizontal="center" vertical="center" wrapText="1"/>
    </xf>
    <xf numFmtId="176" fontId="12" fillId="6" borderId="0" xfId="8" applyNumberFormat="1" applyFont="1" applyFill="1" applyBorder="1" applyAlignment="1">
      <alignment horizontal="center" vertical="center" wrapText="1"/>
    </xf>
    <xf numFmtId="43" fontId="16" fillId="6" borderId="1" xfId="8" applyFont="1" applyFill="1" applyBorder="1" applyAlignment="1">
      <alignment horizontal="center" vertical="center"/>
    </xf>
    <xf numFmtId="176" fontId="14" fillId="6" borderId="0" xfId="8" applyNumberFormat="1" applyFont="1" applyFill="1" applyBorder="1">
      <alignment vertical="center"/>
    </xf>
    <xf numFmtId="181" fontId="16" fillId="6" borderId="1" xfId="0" applyFont="1" applyFill="1" applyBorder="1" applyAlignment="1">
      <alignment horizontal="center" vertical="center"/>
    </xf>
    <xf numFmtId="43" fontId="12" fillId="6" borderId="0" xfId="8" applyFont="1" applyFill="1" applyBorder="1">
      <alignment vertical="center"/>
    </xf>
    <xf numFmtId="176" fontId="12" fillId="6" borderId="0" xfId="8" applyNumberFormat="1" applyFont="1" applyFill="1" applyBorder="1" applyAlignment="1">
      <alignment horizontal="center" vertical="center"/>
    </xf>
    <xf numFmtId="181" fontId="16" fillId="0" borderId="0" xfId="0" applyFont="1" applyFill="1">
      <alignment vertical="center"/>
    </xf>
    <xf numFmtId="43" fontId="16" fillId="0" borderId="0" xfId="8" applyFont="1" applyFill="1">
      <alignment vertical="center"/>
    </xf>
    <xf numFmtId="181" fontId="14" fillId="0" borderId="0" xfId="6" applyFont="1" applyFill="1" applyBorder="1" applyAlignment="1"/>
    <xf numFmtId="176" fontId="14" fillId="0" borderId="0" xfId="8" applyNumberFormat="1" applyFont="1" applyFill="1" applyBorder="1" applyAlignment="1"/>
    <xf numFmtId="181" fontId="14" fillId="6" borderId="0" xfId="0" applyNumberFormat="1" applyFont="1" applyFill="1" applyBorder="1" applyAlignment="1">
      <alignment vertical="center" wrapText="1"/>
    </xf>
    <xf numFmtId="181" fontId="14" fillId="6" borderId="0" xfId="0" applyNumberFormat="1" applyFont="1" applyFill="1" applyBorder="1" applyAlignment="1">
      <alignment horizontal="center" vertical="center"/>
    </xf>
    <xf numFmtId="181" fontId="14" fillId="6" borderId="0" xfId="0" applyNumberFormat="1" applyFont="1" applyFill="1" applyBorder="1" applyAlignment="1">
      <alignment horizontal="center" vertical="center" wrapText="1"/>
    </xf>
    <xf numFmtId="179" fontId="14" fillId="6" borderId="0" xfId="0" applyNumberFormat="1" applyFont="1" applyFill="1" applyBorder="1" applyAlignment="1">
      <alignment horizontal="center" vertical="center" wrapText="1"/>
    </xf>
    <xf numFmtId="179" fontId="12" fillId="6" borderId="9" xfId="0" applyNumberFormat="1" applyFont="1" applyFill="1" applyBorder="1" applyAlignment="1">
      <alignment horizontal="center" vertical="center" wrapText="1"/>
    </xf>
    <xf numFmtId="181" fontId="14" fillId="0" borderId="0" xfId="0" applyNumberFormat="1" applyFont="1" applyFill="1" applyBorder="1" applyAlignment="1">
      <alignment horizontal="center" vertical="center"/>
    </xf>
    <xf numFmtId="181" fontId="12" fillId="6" borderId="0" xfId="14" applyFont="1" applyFill="1" applyBorder="1" applyAlignment="1">
      <alignment horizontal="center" vertical="center"/>
    </xf>
    <xf numFmtId="181" fontId="12" fillId="6" borderId="0" xfId="14" applyFont="1" applyFill="1" applyBorder="1">
      <alignment vertical="center"/>
    </xf>
    <xf numFmtId="181" fontId="14" fillId="6" borderId="0" xfId="14" applyFont="1" applyFill="1" applyBorder="1">
      <alignment vertical="center"/>
    </xf>
    <xf numFmtId="181" fontId="14" fillId="6" borderId="0" xfId="14" applyFont="1" applyFill="1" applyBorder="1" applyAlignment="1">
      <alignment horizontal="center" vertical="center"/>
    </xf>
    <xf numFmtId="176" fontId="14" fillId="6" borderId="0" xfId="8" applyNumberFormat="1" applyFont="1" applyFill="1" applyBorder="1" applyAlignment="1">
      <alignment horizontal="center" vertical="center"/>
    </xf>
    <xf numFmtId="179" fontId="12" fillId="6" borderId="0" xfId="14" applyNumberFormat="1" applyFont="1" applyFill="1" applyBorder="1" applyAlignment="1">
      <alignment horizontal="center" vertical="center"/>
    </xf>
    <xf numFmtId="179" fontId="14" fillId="6" borderId="0" xfId="14" applyNumberFormat="1" applyFont="1" applyFill="1" applyBorder="1" applyAlignment="1">
      <alignment horizontal="center" vertical="center"/>
    </xf>
    <xf numFmtId="181" fontId="14" fillId="6" borderId="9" xfId="0" applyNumberFormat="1" applyFont="1" applyFill="1" applyBorder="1" applyAlignment="1">
      <alignment vertical="center"/>
    </xf>
    <xf numFmtId="181" fontId="14" fillId="6" borderId="9" xfId="0" applyNumberFormat="1" applyFont="1" applyFill="1" applyBorder="1" applyAlignment="1">
      <alignment vertical="center" wrapText="1"/>
    </xf>
    <xf numFmtId="181" fontId="12" fillId="2" borderId="0" xfId="6" applyFont="1" applyFill="1" applyBorder="1" applyAlignment="1"/>
    <xf numFmtId="181" fontId="12" fillId="6" borderId="0" xfId="14" applyFont="1" applyFill="1" applyBorder="1" applyAlignment="1">
      <alignment horizontal="left" vertical="center"/>
    </xf>
    <xf numFmtId="181" fontId="12" fillId="6" borderId="9" xfId="14" applyFont="1" applyFill="1" applyBorder="1">
      <alignment vertical="center"/>
    </xf>
    <xf numFmtId="181" fontId="12" fillId="6" borderId="9" xfId="14" applyFont="1" applyFill="1" applyBorder="1" applyAlignment="1">
      <alignment vertical="center"/>
    </xf>
    <xf numFmtId="176" fontId="14" fillId="6" borderId="0" xfId="8" applyNumberFormat="1" applyFont="1" applyFill="1" applyBorder="1" applyAlignment="1">
      <alignment horizontal="left" vertical="center" wrapText="1"/>
    </xf>
    <xf numFmtId="176" fontId="12" fillId="6" borderId="10" xfId="8" applyNumberFormat="1" applyFont="1" applyFill="1" applyBorder="1" applyAlignment="1">
      <alignment horizontal="center" vertical="center"/>
    </xf>
    <xf numFmtId="179" fontId="12" fillId="0" borderId="9" xfId="0" applyNumberFormat="1" applyFont="1" applyFill="1" applyBorder="1" applyAlignment="1">
      <alignment horizontal="center" vertical="center" wrapText="1"/>
    </xf>
    <xf numFmtId="176" fontId="12" fillId="0" borderId="9" xfId="8" applyNumberFormat="1" applyFont="1" applyFill="1" applyBorder="1" applyAlignment="1">
      <alignment horizontal="center" vertical="center" wrapText="1"/>
    </xf>
    <xf numFmtId="181" fontId="12" fillId="0" borderId="0" xfId="0" applyNumberFormat="1" applyFont="1" applyFill="1" applyBorder="1" applyAlignment="1">
      <alignment horizontal="left" vertical="center"/>
    </xf>
    <xf numFmtId="176" fontId="12" fillId="0" borderId="0" xfId="8" applyNumberFormat="1" applyFont="1" applyFill="1" applyBorder="1" applyAlignment="1">
      <alignment horizontal="center" vertical="center" wrapText="1"/>
    </xf>
    <xf numFmtId="176" fontId="14" fillId="0" borderId="0" xfId="8" applyNumberFormat="1" applyFont="1" applyFill="1" applyBorder="1" applyAlignment="1">
      <alignment horizontal="center" vertical="center" wrapText="1"/>
    </xf>
    <xf numFmtId="176" fontId="12" fillId="0" borderId="0" xfId="8" applyNumberFormat="1" applyFont="1" applyFill="1" applyBorder="1" applyAlignment="1">
      <alignment horizontal="center" vertical="center"/>
    </xf>
    <xf numFmtId="181" fontId="12" fillId="0" borderId="0" xfId="14" applyFont="1" applyFill="1" applyBorder="1" applyAlignment="1">
      <alignment horizontal="left" vertical="center"/>
    </xf>
    <xf numFmtId="181" fontId="12" fillId="0" borderId="0" xfId="14" applyFont="1" applyFill="1" applyBorder="1">
      <alignment vertical="center"/>
    </xf>
    <xf numFmtId="181" fontId="12" fillId="0" borderId="9" xfId="14" applyFont="1" applyFill="1" applyBorder="1">
      <alignment vertical="center"/>
    </xf>
    <xf numFmtId="181" fontId="12" fillId="0" borderId="9" xfId="14" applyFont="1" applyFill="1" applyBorder="1" applyAlignment="1">
      <alignment vertical="center"/>
    </xf>
    <xf numFmtId="181" fontId="14" fillId="0" borderId="0" xfId="14" applyFont="1" applyFill="1" applyBorder="1">
      <alignment vertical="center"/>
    </xf>
    <xf numFmtId="181" fontId="14" fillId="0" borderId="0" xfId="14" applyFont="1" applyFill="1" applyBorder="1" applyAlignment="1">
      <alignment horizontal="center" vertical="center"/>
    </xf>
    <xf numFmtId="176" fontId="14" fillId="0" borderId="0" xfId="8" applyNumberFormat="1" applyFont="1" applyFill="1" applyBorder="1" applyAlignment="1">
      <alignment horizontal="center" vertical="center"/>
    </xf>
    <xf numFmtId="176" fontId="14" fillId="0" borderId="0" xfId="8" applyNumberFormat="1" applyFont="1" applyFill="1" applyBorder="1">
      <alignment vertical="center"/>
    </xf>
    <xf numFmtId="181" fontId="12" fillId="0" borderId="0" xfId="0" applyNumberFormat="1" applyFont="1" applyFill="1" applyBorder="1" applyAlignment="1">
      <alignment horizontal="left" vertical="center" wrapText="1"/>
    </xf>
    <xf numFmtId="176" fontId="12" fillId="0" borderId="0" xfId="8" applyNumberFormat="1" applyFont="1" applyFill="1" applyBorder="1" applyAlignment="1">
      <alignment horizontal="left" vertical="center"/>
    </xf>
    <xf numFmtId="176" fontId="14" fillId="0" borderId="0" xfId="8" applyNumberFormat="1" applyFont="1" applyFill="1" applyBorder="1" applyAlignment="1">
      <alignment horizontal="left" vertical="center"/>
    </xf>
    <xf numFmtId="176" fontId="14" fillId="0" borderId="10" xfId="8" applyNumberFormat="1" applyFont="1" applyFill="1" applyBorder="1" applyAlignment="1">
      <alignment horizontal="center" vertical="center"/>
    </xf>
    <xf numFmtId="176" fontId="12" fillId="0" borderId="10" xfId="8" applyNumberFormat="1" applyFont="1" applyFill="1" applyBorder="1" applyAlignment="1">
      <alignment horizontal="center" vertical="center"/>
    </xf>
    <xf numFmtId="181" fontId="12" fillId="0" borderId="0" xfId="0" applyFont="1">
      <alignment vertical="center"/>
    </xf>
    <xf numFmtId="179" fontId="14" fillId="12" borderId="9" xfId="0" applyNumberFormat="1" applyFont="1" applyFill="1" applyBorder="1" applyAlignment="1">
      <alignment horizontal="center" vertical="center"/>
    </xf>
    <xf numFmtId="181" fontId="14" fillId="12" borderId="9" xfId="0" applyNumberFormat="1" applyFont="1" applyFill="1" applyBorder="1" applyAlignment="1">
      <alignment horizontal="center" vertical="center"/>
    </xf>
    <xf numFmtId="43" fontId="14" fillId="13" borderId="2" xfId="8" applyFont="1" applyFill="1" applyBorder="1" applyAlignment="1"/>
    <xf numFmtId="176" fontId="14" fillId="13" borderId="2" xfId="8" applyNumberFormat="1" applyFont="1" applyFill="1" applyBorder="1" applyAlignment="1"/>
    <xf numFmtId="181" fontId="12" fillId="0" borderId="0" xfId="0" applyNumberFormat="1" applyFont="1" applyFill="1">
      <alignment vertical="center"/>
    </xf>
    <xf numFmtId="58" fontId="12" fillId="0" borderId="0" xfId="0" applyNumberFormat="1" applyFont="1" applyFill="1" applyAlignment="1">
      <alignment horizontal="left" vertical="center"/>
    </xf>
    <xf numFmtId="181" fontId="15" fillId="0" borderId="0" xfId="0" applyNumberFormat="1" applyFont="1" applyFill="1">
      <alignment vertical="center"/>
    </xf>
    <xf numFmtId="181" fontId="12" fillId="6" borderId="0" xfId="0" applyNumberFormat="1" applyFont="1" applyFill="1">
      <alignment vertical="center"/>
    </xf>
    <xf numFmtId="58" fontId="12" fillId="6" borderId="0" xfId="0" applyNumberFormat="1" applyFont="1" applyFill="1" applyAlignment="1">
      <alignment horizontal="left" vertical="center"/>
    </xf>
    <xf numFmtId="58" fontId="12" fillId="6" borderId="0" xfId="0" applyNumberFormat="1" applyFont="1" applyFill="1">
      <alignment vertical="center"/>
    </xf>
    <xf numFmtId="179" fontId="12" fillId="6" borderId="0" xfId="0" applyNumberFormat="1" applyFont="1" applyFill="1" applyAlignment="1">
      <alignment horizontal="center" vertical="center"/>
    </xf>
    <xf numFmtId="181" fontId="14" fillId="0" borderId="9" xfId="0" applyNumberFormat="1" applyFont="1" applyFill="1" applyBorder="1" applyAlignment="1">
      <alignment horizontal="center" vertical="center"/>
    </xf>
    <xf numFmtId="181" fontId="12" fillId="0" borderId="0" xfId="0" applyNumberFormat="1" applyFont="1" applyFill="1" applyAlignment="1">
      <alignment horizontal="center" vertical="center"/>
    </xf>
    <xf numFmtId="179" fontId="14" fillId="8" borderId="9" xfId="0" applyNumberFormat="1" applyFont="1" applyFill="1" applyBorder="1" applyAlignment="1">
      <alignment horizontal="center" vertical="center"/>
    </xf>
    <xf numFmtId="181" fontId="14" fillId="8" borderId="9" xfId="0" applyNumberFormat="1" applyFont="1" applyFill="1" applyBorder="1" applyAlignment="1">
      <alignment horizontal="center" vertical="center"/>
    </xf>
    <xf numFmtId="179" fontId="14" fillId="14" borderId="9" xfId="0" applyNumberFormat="1" applyFont="1" applyFill="1" applyBorder="1" applyAlignment="1">
      <alignment horizontal="center" vertical="center"/>
    </xf>
    <xf numFmtId="176" fontId="12" fillId="0" borderId="10" xfId="8" applyNumberFormat="1" applyFont="1" applyFill="1" applyBorder="1" applyAlignment="1">
      <alignment horizontal="left" vertical="center"/>
    </xf>
    <xf numFmtId="179" fontId="12" fillId="0" borderId="0" xfId="0" applyNumberFormat="1" applyFont="1" applyFill="1">
      <alignment vertical="center"/>
    </xf>
    <xf numFmtId="181" fontId="12" fillId="0" borderId="9" xfId="0" applyNumberFormat="1" applyFont="1" applyFill="1" applyBorder="1">
      <alignment vertical="center"/>
    </xf>
    <xf numFmtId="181" fontId="14" fillId="0" borderId="0" xfId="0" applyNumberFormat="1" applyFont="1" applyFill="1">
      <alignment vertical="center"/>
    </xf>
    <xf numFmtId="176" fontId="12" fillId="0" borderId="0" xfId="8" applyNumberFormat="1" applyFont="1" applyFill="1">
      <alignment vertical="center"/>
    </xf>
    <xf numFmtId="181" fontId="25" fillId="9" borderId="0" xfId="0" applyNumberFormat="1" applyFont="1" applyFill="1">
      <alignment vertical="center"/>
    </xf>
    <xf numFmtId="176" fontId="14" fillId="6" borderId="10" xfId="8" applyNumberFormat="1" applyFont="1" applyFill="1" applyBorder="1" applyAlignment="1">
      <alignment horizontal="center" vertical="center"/>
    </xf>
    <xf numFmtId="176" fontId="12" fillId="6" borderId="0" xfId="8" applyNumberFormat="1" applyFont="1" applyFill="1" applyBorder="1" applyAlignment="1">
      <alignment horizontal="left" vertical="center"/>
    </xf>
    <xf numFmtId="176" fontId="12" fillId="6" borderId="10" xfId="8" applyNumberFormat="1" applyFont="1" applyFill="1" applyBorder="1" applyAlignment="1">
      <alignment horizontal="left" vertical="center"/>
    </xf>
    <xf numFmtId="179" fontId="12" fillId="6" borderId="0" xfId="0" applyNumberFormat="1" applyFont="1" applyFill="1">
      <alignment vertical="center"/>
    </xf>
    <xf numFmtId="181" fontId="12" fillId="6" borderId="0" xfId="0" applyNumberFormat="1" applyFont="1" applyFill="1" applyBorder="1">
      <alignment vertical="center"/>
    </xf>
    <xf numFmtId="181" fontId="14" fillId="6" borderId="0" xfId="0" applyNumberFormat="1" applyFont="1" applyFill="1">
      <alignment vertical="center"/>
    </xf>
    <xf numFmtId="181" fontId="12" fillId="6" borderId="9" xfId="0" applyNumberFormat="1" applyFont="1" applyFill="1" applyBorder="1">
      <alignment vertical="center"/>
    </xf>
    <xf numFmtId="176" fontId="12" fillId="6" borderId="0" xfId="8" applyNumberFormat="1" applyFont="1" applyFill="1">
      <alignment vertical="center"/>
    </xf>
    <xf numFmtId="176" fontId="14" fillId="6" borderId="0" xfId="8" applyNumberFormat="1" applyFont="1" applyFill="1">
      <alignment vertical="center"/>
    </xf>
    <xf numFmtId="176" fontId="14" fillId="6" borderId="10" xfId="8" applyNumberFormat="1" applyFont="1" applyFill="1" applyBorder="1">
      <alignment vertical="center"/>
    </xf>
    <xf numFmtId="176" fontId="16" fillId="0" borderId="0" xfId="8" applyNumberFormat="1" applyFont="1" applyFill="1">
      <alignment vertical="center"/>
    </xf>
    <xf numFmtId="181" fontId="14" fillId="6" borderId="1" xfId="5" applyFont="1" applyFill="1" applyBorder="1" applyAlignment="1">
      <alignment horizontal="center" vertical="center"/>
    </xf>
    <xf numFmtId="181" fontId="14" fillId="6" borderId="1" xfId="5" applyFont="1" applyFill="1" applyBorder="1" applyAlignment="1">
      <alignment horizontal="center" vertical="center" wrapText="1"/>
    </xf>
    <xf numFmtId="181" fontId="12" fillId="0" borderId="1" xfId="5" applyFont="1" applyFill="1" applyBorder="1" applyAlignment="1" applyProtection="1">
      <alignment horizontal="left"/>
      <protection locked="0"/>
    </xf>
    <xf numFmtId="181" fontId="12" fillId="0" borderId="1" xfId="0" applyNumberFormat="1" applyFont="1" applyFill="1" applyBorder="1" applyAlignment="1"/>
    <xf numFmtId="181" fontId="18" fillId="0" borderId="0" xfId="0" applyFont="1" applyFill="1">
      <alignment vertical="center"/>
    </xf>
    <xf numFmtId="181" fontId="16" fillId="0" borderId="0" xfId="0" applyFont="1" applyFill="1" applyAlignment="1">
      <alignment horizontal="right" vertical="center"/>
    </xf>
    <xf numFmtId="181" fontId="16" fillId="0" borderId="0" xfId="0" applyFont="1" applyFill="1" applyAlignment="1">
      <alignment horizontal="left" vertical="center"/>
    </xf>
    <xf numFmtId="181" fontId="16" fillId="0" borderId="9" xfId="0" applyFont="1" applyFill="1" applyBorder="1" applyAlignment="1">
      <alignment horizontal="left" vertical="center"/>
    </xf>
    <xf numFmtId="176" fontId="16" fillId="0" borderId="9" xfId="8" applyNumberFormat="1" applyFont="1" applyFill="1" applyBorder="1">
      <alignment vertical="center"/>
    </xf>
    <xf numFmtId="181" fontId="18" fillId="0" borderId="0" xfId="0" applyFont="1" applyFill="1" applyAlignment="1">
      <alignment horizontal="left" vertical="center"/>
    </xf>
    <xf numFmtId="181" fontId="17" fillId="0" borderId="0" xfId="0" applyNumberFormat="1" applyFont="1" applyFill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0" borderId="0" xfId="0" applyNumberFormat="1" applyFont="1" applyFill="1" applyAlignment="1">
      <alignment horizontal="left" vertical="center"/>
    </xf>
    <xf numFmtId="181" fontId="17" fillId="0" borderId="9" xfId="0" applyNumberFormat="1" applyFont="1" applyFill="1" applyBorder="1" applyAlignment="1">
      <alignment horizontal="center" vertical="center"/>
    </xf>
    <xf numFmtId="181" fontId="27" fillId="0" borderId="9" xfId="0" applyNumberFormat="1" applyFont="1" applyFill="1" applyBorder="1" applyAlignment="1">
      <alignment horizontal="center" vertical="center" wrapText="1"/>
    </xf>
    <xf numFmtId="181" fontId="29" fillId="0" borderId="0" xfId="21" applyFont="1" applyFill="1" applyAlignment="1">
      <alignment horizontal="left"/>
    </xf>
    <xf numFmtId="181" fontId="29" fillId="0" borderId="9" xfId="21" applyFont="1" applyFill="1" applyBorder="1" applyAlignment="1">
      <alignment horizontal="left"/>
    </xf>
    <xf numFmtId="176" fontId="17" fillId="0" borderId="0" xfId="0" applyNumberFormat="1" applyFont="1" applyFill="1" applyAlignment="1">
      <alignment vertical="center"/>
    </xf>
    <xf numFmtId="181" fontId="30" fillId="0" borderId="0" xfId="0" applyNumberFormat="1" applyFont="1" applyFill="1" applyAlignment="1">
      <alignment horizontal="left" vertical="center"/>
    </xf>
    <xf numFmtId="181" fontId="30" fillId="0" borderId="0" xfId="0" applyNumberFormat="1" applyFont="1" applyFill="1" applyAlignment="1">
      <alignment vertical="center"/>
    </xf>
    <xf numFmtId="43" fontId="16" fillId="0" borderId="0" xfId="0" applyNumberFormat="1" applyFont="1" applyFill="1" applyAlignment="1">
      <alignment vertical="center"/>
    </xf>
    <xf numFmtId="181" fontId="16" fillId="0" borderId="0" xfId="0" applyNumberFormat="1" applyFont="1" applyFill="1" applyAlignment="1">
      <alignment horizontal="center" vertical="center"/>
    </xf>
    <xf numFmtId="9" fontId="16" fillId="0" borderId="0" xfId="3" applyFont="1" applyFill="1">
      <alignment vertical="center"/>
    </xf>
    <xf numFmtId="181" fontId="17" fillId="6" borderId="0" xfId="0" applyFont="1" applyFill="1">
      <alignment vertical="center"/>
    </xf>
    <xf numFmtId="176" fontId="17" fillId="6" borderId="0" xfId="8" applyNumberFormat="1" applyFont="1" applyFill="1">
      <alignment vertical="center"/>
    </xf>
    <xf numFmtId="43" fontId="14" fillId="6" borderId="0" xfId="0" applyNumberFormat="1" applyFont="1" applyFill="1" applyBorder="1" applyAlignment="1">
      <alignment horizontal="center" vertical="center"/>
    </xf>
    <xf numFmtId="179" fontId="14" fillId="0" borderId="9" xfId="0" applyNumberFormat="1" applyFont="1" applyFill="1" applyBorder="1" applyAlignment="1">
      <alignment horizontal="center" vertical="center"/>
    </xf>
    <xf numFmtId="176" fontId="14" fillId="0" borderId="9" xfId="8" applyNumberFormat="1" applyFont="1" applyFill="1" applyBorder="1" applyAlignment="1">
      <alignment horizontal="center" vertical="center"/>
    </xf>
    <xf numFmtId="181" fontId="12" fillId="11" borderId="0" xfId="0" applyNumberFormat="1" applyFont="1" applyFill="1">
      <alignment vertical="center"/>
    </xf>
    <xf numFmtId="181" fontId="12" fillId="11" borderId="0" xfId="0" applyNumberFormat="1" applyFont="1" applyFill="1" applyBorder="1" applyAlignment="1">
      <alignment horizontal="left" vertical="center" wrapText="1"/>
    </xf>
    <xf numFmtId="176" fontId="12" fillId="11" borderId="0" xfId="8" applyNumberFormat="1" applyFont="1" applyFill="1">
      <alignment vertical="center"/>
    </xf>
    <xf numFmtId="176" fontId="12" fillId="11" borderId="0" xfId="8" applyNumberFormat="1" applyFont="1" applyFill="1" applyBorder="1" applyAlignment="1">
      <alignment horizontal="center" vertical="center"/>
    </xf>
    <xf numFmtId="43" fontId="32" fillId="13" borderId="2" xfId="8" applyFont="1" applyFill="1" applyBorder="1" applyAlignment="1"/>
    <xf numFmtId="176" fontId="32" fillId="13" borderId="2" xfId="8" applyNumberFormat="1" applyFont="1" applyFill="1" applyBorder="1" applyAlignment="1"/>
    <xf numFmtId="43" fontId="16" fillId="6" borderId="1" xfId="8" applyFont="1" applyFill="1" applyBorder="1" applyAlignment="1">
      <alignment horizontal="center" vertical="center"/>
    </xf>
    <xf numFmtId="43" fontId="12" fillId="0" borderId="1" xfId="8" applyFont="1" applyFill="1" applyBorder="1" applyAlignment="1" applyProtection="1">
      <alignment horizontal="right"/>
      <protection locked="0"/>
    </xf>
    <xf numFmtId="9" fontId="12" fillId="0" borderId="1" xfId="3" applyNumberFormat="1" applyFont="1" applyFill="1" applyBorder="1" applyAlignment="1" applyProtection="1">
      <alignment horizontal="right"/>
      <protection locked="0"/>
    </xf>
    <xf numFmtId="177" fontId="12" fillId="0" borderId="1" xfId="12" applyNumberFormat="1" applyFont="1" applyFill="1" applyBorder="1" applyAlignment="1" applyProtection="1">
      <alignment horizontal="right"/>
      <protection locked="0"/>
    </xf>
    <xf numFmtId="43" fontId="12" fillId="0" borderId="0" xfId="0" applyNumberFormat="1" applyFont="1" applyFill="1" applyBorder="1">
      <alignment vertical="center"/>
    </xf>
    <xf numFmtId="43" fontId="12" fillId="0" borderId="0" xfId="8" applyFont="1" applyFill="1" applyBorder="1">
      <alignment vertical="center"/>
    </xf>
    <xf numFmtId="43" fontId="12" fillId="0" borderId="0" xfId="8" applyNumberFormat="1" applyFont="1" applyFill="1" applyBorder="1">
      <alignment vertical="center"/>
    </xf>
    <xf numFmtId="181" fontId="12" fillId="0" borderId="0" xfId="0" applyFont="1" applyFill="1" applyBorder="1">
      <alignment vertical="center"/>
    </xf>
    <xf numFmtId="9" fontId="12" fillId="0" borderId="1" xfId="3" applyNumberFormat="1" applyFont="1" applyFill="1" applyBorder="1" applyAlignment="1"/>
    <xf numFmtId="181" fontId="14" fillId="10" borderId="1" xfId="6" applyFont="1" applyFill="1" applyBorder="1" applyAlignment="1"/>
    <xf numFmtId="176" fontId="14" fillId="10" borderId="1" xfId="8" applyNumberFormat="1" applyFont="1" applyFill="1" applyBorder="1" applyAlignment="1"/>
    <xf numFmtId="181" fontId="14" fillId="15" borderId="2" xfId="6" applyFont="1" applyFill="1" applyBorder="1" applyAlignment="1"/>
    <xf numFmtId="176" fontId="14" fillId="15" borderId="2" xfId="8" applyNumberFormat="1" applyFont="1" applyFill="1" applyBorder="1" applyAlignment="1"/>
    <xf numFmtId="176" fontId="12" fillId="0" borderId="1" xfId="8" applyNumberFormat="1" applyFont="1" applyFill="1" applyBorder="1" applyAlignment="1"/>
    <xf numFmtId="181" fontId="14" fillId="2" borderId="6" xfId="6" applyFont="1" applyFill="1" applyBorder="1" applyAlignment="1"/>
    <xf numFmtId="176" fontId="14" fillId="4" borderId="1" xfId="8" applyNumberFormat="1" applyFont="1" applyFill="1" applyBorder="1" applyAlignment="1"/>
    <xf numFmtId="176" fontId="14" fillId="3" borderId="1" xfId="8" applyNumberFormat="1" applyFont="1" applyFill="1" applyBorder="1" applyAlignment="1"/>
    <xf numFmtId="176" fontId="14" fillId="4" borderId="1" xfId="8" applyNumberFormat="1" applyFont="1" applyFill="1" applyBorder="1" applyAlignment="1">
      <alignment horizontal="right"/>
    </xf>
    <xf numFmtId="181" fontId="17" fillId="0" borderId="0" xfId="0" applyFont="1">
      <alignment vertical="center"/>
    </xf>
    <xf numFmtId="43" fontId="16" fillId="6" borderId="1" xfId="8" applyFont="1" applyFill="1" applyBorder="1" applyAlignment="1">
      <alignment horizontal="center" vertical="center" wrapText="1"/>
    </xf>
    <xf numFmtId="43" fontId="16" fillId="6" borderId="1" xfId="8" applyFont="1" applyFill="1" applyBorder="1" applyAlignment="1">
      <alignment horizontal="center" vertical="center"/>
    </xf>
    <xf numFmtId="43" fontId="16" fillId="6" borderId="5" xfId="8" applyFont="1" applyFill="1" applyBorder="1" applyAlignment="1">
      <alignment horizontal="center" vertical="center" wrapText="1"/>
    </xf>
    <xf numFmtId="43" fontId="16" fillId="6" borderId="8" xfId="8" applyFont="1" applyFill="1" applyBorder="1" applyAlignment="1">
      <alignment horizontal="center" vertical="center" wrapText="1"/>
    </xf>
    <xf numFmtId="181" fontId="13" fillId="2" borderId="5" xfId="0" applyFont="1" applyFill="1" applyBorder="1" applyAlignment="1">
      <alignment horizontal="center" vertical="center" wrapText="1"/>
    </xf>
    <xf numFmtId="181" fontId="13" fillId="2" borderId="6" xfId="0" applyFont="1" applyFill="1" applyBorder="1" applyAlignment="1">
      <alignment horizontal="center" vertical="center" wrapText="1"/>
    </xf>
    <xf numFmtId="181" fontId="13" fillId="2" borderId="8" xfId="0" applyFont="1" applyFill="1" applyBorder="1" applyAlignment="1">
      <alignment horizontal="center" vertical="center" wrapText="1"/>
    </xf>
    <xf numFmtId="178" fontId="22" fillId="5" borderId="3" xfId="0" applyNumberFormat="1" applyFont="1" applyFill="1" applyBorder="1" applyAlignment="1" applyProtection="1">
      <alignment horizontal="center" wrapText="1"/>
      <protection locked="0"/>
    </xf>
    <xf numFmtId="178" fontId="22" fillId="5" borderId="7" xfId="0" applyNumberFormat="1" applyFont="1" applyFill="1" applyBorder="1" applyAlignment="1" applyProtection="1">
      <alignment horizontal="center" wrapText="1"/>
      <protection locked="0"/>
    </xf>
    <xf numFmtId="178" fontId="22" fillId="5" borderId="4" xfId="0" applyNumberFormat="1" applyFont="1" applyFill="1" applyBorder="1" applyAlignment="1" applyProtection="1">
      <alignment horizontal="center" wrapText="1"/>
      <protection locked="0"/>
    </xf>
    <xf numFmtId="58" fontId="23" fillId="2" borderId="8" xfId="7" applyNumberFormat="1" applyFont="1" applyFill="1" applyBorder="1" applyAlignment="1">
      <alignment horizontal="center" vertical="center"/>
    </xf>
    <xf numFmtId="181" fontId="14" fillId="11" borderId="3" xfId="2" applyFont="1" applyFill="1" applyBorder="1" applyAlignment="1">
      <alignment horizontal="center"/>
    </xf>
    <xf numFmtId="181" fontId="0" fillId="0" borderId="7" xfId="0" applyBorder="1">
      <alignment vertical="center"/>
    </xf>
    <xf numFmtId="181" fontId="0" fillId="0" borderId="4" xfId="0" applyBorder="1">
      <alignment vertical="center"/>
    </xf>
    <xf numFmtId="181" fontId="14" fillId="6" borderId="5" xfId="5" applyFont="1" applyFill="1" applyBorder="1" applyAlignment="1">
      <alignment horizontal="center" vertical="center"/>
    </xf>
    <xf numFmtId="181" fontId="14" fillId="6" borderId="8" xfId="5" applyFont="1" applyFill="1" applyBorder="1" applyAlignment="1">
      <alignment horizontal="center" vertical="center"/>
    </xf>
    <xf numFmtId="181" fontId="14" fillId="6" borderId="1" xfId="5" applyFont="1" applyFill="1" applyBorder="1" applyAlignment="1">
      <alignment horizontal="center" vertical="center"/>
    </xf>
    <xf numFmtId="181" fontId="14" fillId="6" borderId="3" xfId="2" applyFont="1" applyFill="1" applyBorder="1" applyAlignment="1">
      <alignment horizontal="center"/>
    </xf>
    <xf numFmtId="181" fontId="14" fillId="6" borderId="7" xfId="2" applyFont="1" applyFill="1" applyBorder="1" applyAlignment="1">
      <alignment horizontal="center"/>
    </xf>
    <xf numFmtId="181" fontId="14" fillId="6" borderId="4" xfId="2" applyFont="1" applyFill="1" applyBorder="1" applyAlignment="1">
      <alignment horizontal="center"/>
    </xf>
    <xf numFmtId="179" fontId="12" fillId="0" borderId="0" xfId="0" applyNumberFormat="1" applyFont="1" applyFill="1" applyAlignment="1">
      <alignment horizontal="center" vertical="center"/>
    </xf>
    <xf numFmtId="181" fontId="12" fillId="14" borderId="0" xfId="0" applyNumberFormat="1" applyFont="1" applyFill="1" applyAlignment="1">
      <alignment horizontal="center" vertical="center"/>
    </xf>
    <xf numFmtId="179" fontId="12" fillId="8" borderId="0" xfId="0" applyNumberFormat="1" applyFont="1" applyFill="1" applyAlignment="1">
      <alignment horizontal="center" vertical="center"/>
    </xf>
    <xf numFmtId="179" fontId="12" fillId="12" borderId="0" xfId="0" applyNumberFormat="1" applyFont="1" applyFill="1" applyAlignment="1">
      <alignment horizontal="center" vertical="center"/>
    </xf>
    <xf numFmtId="182" fontId="14" fillId="0" borderId="0" xfId="0" applyNumberFormat="1" applyFont="1" applyFill="1" applyBorder="1" applyAlignment="1">
      <alignment vertical="top"/>
    </xf>
    <xf numFmtId="182" fontId="12" fillId="0" borderId="0" xfId="0" applyNumberFormat="1" applyFont="1" applyFill="1" applyBorder="1" applyAlignment="1">
      <alignment vertical="top"/>
    </xf>
    <xf numFmtId="49" fontId="12" fillId="0" borderId="0" xfId="0" applyNumberFormat="1" applyFont="1" applyFill="1" applyBorder="1" applyAlignment="1">
      <alignment vertical="top"/>
    </xf>
    <xf numFmtId="14" fontId="12" fillId="0" borderId="0" xfId="0" applyNumberFormat="1" applyFont="1" applyFill="1" applyBorder="1" applyAlignment="1">
      <alignment vertical="top"/>
    </xf>
    <xf numFmtId="182" fontId="16" fillId="0" borderId="0" xfId="0" applyNumberFormat="1" applyFont="1" applyFill="1" applyBorder="1" applyAlignment="1">
      <alignment vertical="center"/>
    </xf>
    <xf numFmtId="182" fontId="16" fillId="0" borderId="9" xfId="0" applyNumberFormat="1" applyFont="1" applyFill="1" applyBorder="1" applyAlignment="1">
      <alignment horizontal="center" vertical="center"/>
    </xf>
    <xf numFmtId="182" fontId="12" fillId="0" borderId="9" xfId="0" applyNumberFormat="1" applyFont="1" applyFill="1" applyBorder="1" applyAlignment="1">
      <alignment horizontal="center" vertical="top"/>
    </xf>
    <xf numFmtId="182" fontId="12" fillId="0" borderId="9" xfId="0" applyNumberFormat="1" applyFont="1" applyFill="1" applyBorder="1" applyAlignment="1">
      <alignment horizontal="center" vertical="center"/>
    </xf>
    <xf numFmtId="49" fontId="12" fillId="0" borderId="9" xfId="0" applyNumberFormat="1" applyFont="1" applyFill="1" applyBorder="1" applyAlignment="1">
      <alignment horizontal="center" vertical="center"/>
    </xf>
    <xf numFmtId="14" fontId="12" fillId="0" borderId="9" xfId="0" applyNumberFormat="1" applyFont="1" applyFill="1" applyBorder="1" applyAlignment="1">
      <alignment horizontal="center" vertical="center"/>
    </xf>
    <xf numFmtId="182" fontId="14" fillId="0" borderId="9" xfId="0" applyNumberFormat="1" applyFont="1" applyFill="1" applyBorder="1" applyAlignment="1">
      <alignment horizontal="center" vertical="center"/>
    </xf>
    <xf numFmtId="182" fontId="16" fillId="0" borderId="0" xfId="0" applyNumberFormat="1" applyFont="1" applyFill="1" applyBorder="1" applyAlignment="1">
      <alignment horizontal="center" vertical="center"/>
    </xf>
    <xf numFmtId="182" fontId="16" fillId="0" borderId="0" xfId="0" applyNumberFormat="1" applyFont="1" applyFill="1" applyBorder="1" applyAlignment="1">
      <alignment horizontal="left" vertical="center"/>
    </xf>
    <xf numFmtId="182" fontId="12" fillId="0" borderId="0" xfId="0" applyNumberFormat="1" applyFont="1" applyFill="1" applyBorder="1" applyAlignment="1">
      <alignment horizontal="center" vertical="top"/>
    </xf>
    <xf numFmtId="182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182" fontId="31" fillId="0" borderId="0" xfId="0" applyNumberFormat="1" applyFont="1" applyFill="1" applyBorder="1" applyAlignment="1">
      <alignment horizontal="left" vertical="center"/>
    </xf>
    <xf numFmtId="58" fontId="31" fillId="0" borderId="0" xfId="0" applyNumberFormat="1" applyFont="1" applyFill="1" applyBorder="1" applyAlignment="1">
      <alignment horizontal="left" vertical="center"/>
    </xf>
    <xf numFmtId="176" fontId="12" fillId="0" borderId="0" xfId="8" applyNumberFormat="1" applyFont="1" applyFill="1" applyBorder="1" applyAlignment="1">
      <alignment vertical="center"/>
    </xf>
    <xf numFmtId="49" fontId="12" fillId="0" borderId="0" xfId="8" applyNumberFormat="1" applyFont="1" applyFill="1" applyBorder="1" applyAlignment="1">
      <alignment horizontal="center" vertical="center"/>
    </xf>
    <xf numFmtId="14" fontId="12" fillId="0" borderId="0" xfId="8" applyNumberFormat="1" applyFont="1" applyFill="1" applyBorder="1" applyAlignment="1">
      <alignment horizontal="center" vertical="center"/>
    </xf>
    <xf numFmtId="182" fontId="16" fillId="0" borderId="9" xfId="0" applyNumberFormat="1" applyFont="1" applyFill="1" applyBorder="1" applyAlignment="1">
      <alignment vertical="center"/>
    </xf>
    <xf numFmtId="182" fontId="12" fillId="0" borderId="9" xfId="0" applyNumberFormat="1" applyFont="1" applyFill="1" applyBorder="1" applyAlignment="1">
      <alignment horizontal="justify" vertical="top"/>
    </xf>
    <xf numFmtId="58" fontId="12" fillId="0" borderId="9" xfId="0" applyNumberFormat="1" applyFont="1" applyFill="1" applyBorder="1" applyAlignment="1">
      <alignment horizontal="left" vertical="center"/>
    </xf>
    <xf numFmtId="176" fontId="12" fillId="0" borderId="9" xfId="8" applyNumberFormat="1" applyFont="1" applyFill="1" applyBorder="1" applyAlignment="1">
      <alignment vertical="center"/>
    </xf>
    <xf numFmtId="49" fontId="12" fillId="0" borderId="9" xfId="8" applyNumberFormat="1" applyFont="1" applyFill="1" applyBorder="1" applyAlignment="1">
      <alignment vertical="center"/>
    </xf>
    <xf numFmtId="14" fontId="12" fillId="0" borderId="9" xfId="8" applyNumberFormat="1" applyFont="1" applyFill="1" applyBorder="1" applyAlignment="1">
      <alignment vertical="center"/>
    </xf>
    <xf numFmtId="176" fontId="14" fillId="0" borderId="9" xfId="8" applyNumberFormat="1" applyFont="1" applyFill="1" applyBorder="1" applyAlignment="1">
      <alignment vertical="center"/>
    </xf>
    <xf numFmtId="176" fontId="12" fillId="0" borderId="9" xfId="8" applyNumberFormat="1" applyFont="1" applyFill="1" applyBorder="1" applyAlignment="1">
      <alignment horizontal="center" vertical="center"/>
    </xf>
    <xf numFmtId="182" fontId="12" fillId="0" borderId="0" xfId="0" applyNumberFormat="1" applyFont="1" applyFill="1" applyBorder="1" applyAlignment="1">
      <alignment horizontal="justify" vertical="top"/>
    </xf>
    <xf numFmtId="58" fontId="12" fillId="0" borderId="0" xfId="0" applyNumberFormat="1" applyFont="1" applyFill="1" applyBorder="1" applyAlignment="1">
      <alignment horizontal="left" vertical="center"/>
    </xf>
    <xf numFmtId="49" fontId="12" fillId="0" borderId="0" xfId="8" applyNumberFormat="1" applyFont="1" applyFill="1" applyBorder="1" applyAlignment="1">
      <alignment vertical="center"/>
    </xf>
    <xf numFmtId="14" fontId="12" fillId="0" borderId="0" xfId="8" applyNumberFormat="1" applyFont="1" applyFill="1" applyBorder="1" applyAlignment="1">
      <alignment vertical="center"/>
    </xf>
    <xf numFmtId="176" fontId="14" fillId="0" borderId="0" xfId="8" applyNumberFormat="1" applyFont="1" applyFill="1" applyBorder="1" applyAlignment="1">
      <alignment vertical="center"/>
    </xf>
    <xf numFmtId="182" fontId="12" fillId="0" borderId="0" xfId="0" applyNumberFormat="1" applyFont="1" applyFill="1" applyBorder="1" applyAlignment="1">
      <alignment horizontal="left" vertical="center"/>
    </xf>
    <xf numFmtId="176" fontId="12" fillId="0" borderId="0" xfId="8" applyNumberFormat="1" applyFont="1" applyFill="1" applyBorder="1" applyAlignment="1">
      <alignment horizontal="right" vertical="center"/>
    </xf>
    <xf numFmtId="182" fontId="12" fillId="0" borderId="0" xfId="0" applyNumberFormat="1" applyFont="1" applyFill="1" applyBorder="1" applyAlignment="1">
      <alignment horizontal="left" vertical="top"/>
    </xf>
    <xf numFmtId="182" fontId="16" fillId="0" borderId="0" xfId="0" applyNumberFormat="1" applyFont="1" applyFill="1" applyBorder="1">
      <alignment vertical="center"/>
    </xf>
    <xf numFmtId="14" fontId="12" fillId="0" borderId="0" xfId="8" applyNumberFormat="1" applyFont="1" applyFill="1" applyBorder="1" applyAlignment="1">
      <alignment horizontal="right" vertical="center"/>
    </xf>
    <xf numFmtId="49" fontId="12" fillId="0" borderId="0" xfId="8" applyNumberFormat="1" applyFont="1" applyFill="1" applyBorder="1" applyAlignment="1">
      <alignment horizontal="left" vertical="center"/>
    </xf>
    <xf numFmtId="176" fontId="16" fillId="0" borderId="0" xfId="8" applyNumberFormat="1" applyFont="1" applyFill="1" applyBorder="1" applyAlignment="1">
      <alignment vertical="center"/>
    </xf>
    <xf numFmtId="182" fontId="12" fillId="0" borderId="9" xfId="0" applyNumberFormat="1" applyFont="1" applyFill="1" applyBorder="1" applyAlignment="1">
      <alignment vertical="top"/>
    </xf>
    <xf numFmtId="182" fontId="12" fillId="0" borderId="9" xfId="0" applyNumberFormat="1" applyFont="1" applyFill="1" applyBorder="1" applyAlignment="1">
      <alignment horizontal="left" vertical="center"/>
    </xf>
    <xf numFmtId="182" fontId="12" fillId="0" borderId="0" xfId="0" applyNumberFormat="1" applyFont="1" applyFill="1" applyBorder="1" applyAlignment="1">
      <alignment vertical="center"/>
    </xf>
    <xf numFmtId="49" fontId="12" fillId="0" borderId="0" xfId="8" applyNumberFormat="1" applyFont="1" applyFill="1" applyBorder="1" applyAlignment="1">
      <alignment horizontal="right" vertical="center"/>
    </xf>
    <xf numFmtId="182" fontId="12" fillId="0" borderId="9" xfId="0" applyNumberFormat="1" applyFont="1" applyFill="1" applyBorder="1" applyAlignment="1">
      <alignment vertical="center"/>
    </xf>
    <xf numFmtId="176" fontId="14" fillId="0" borderId="0" xfId="8" applyNumberFormat="1" applyFont="1" applyFill="1" applyBorder="1" applyAlignment="1">
      <alignment horizontal="right" vertical="center"/>
    </xf>
    <xf numFmtId="182" fontId="12" fillId="0" borderId="9" xfId="0" applyNumberFormat="1" applyFont="1" applyFill="1" applyBorder="1" applyAlignment="1">
      <alignment horizontal="left" vertical="top"/>
    </xf>
    <xf numFmtId="176" fontId="12" fillId="0" borderId="9" xfId="8" applyNumberFormat="1" applyFont="1" applyFill="1" applyBorder="1" applyAlignment="1">
      <alignment horizontal="right" vertical="center"/>
    </xf>
    <xf numFmtId="49" fontId="12" fillId="0" borderId="9" xfId="8" applyNumberFormat="1" applyFont="1" applyFill="1" applyBorder="1" applyAlignment="1">
      <alignment horizontal="right" vertical="center"/>
    </xf>
    <xf numFmtId="14" fontId="12" fillId="0" borderId="9" xfId="8" applyNumberFormat="1" applyFont="1" applyFill="1" applyBorder="1" applyAlignment="1">
      <alignment horizontal="right" vertical="center"/>
    </xf>
    <xf numFmtId="176" fontId="14" fillId="0" borderId="9" xfId="8" applyNumberFormat="1" applyFont="1" applyFill="1" applyBorder="1" applyAlignment="1">
      <alignment horizontal="right" vertical="center"/>
    </xf>
    <xf numFmtId="182" fontId="16" fillId="0" borderId="0" xfId="0" applyNumberFormat="1" applyFont="1" applyFill="1">
      <alignment vertical="center"/>
    </xf>
    <xf numFmtId="182" fontId="17" fillId="0" borderId="11" xfId="0" applyNumberFormat="1" applyFont="1" applyFill="1" applyBorder="1" applyAlignment="1">
      <alignment horizontal="center" vertical="center"/>
    </xf>
    <xf numFmtId="182" fontId="14" fillId="0" borderId="11" xfId="0" applyNumberFormat="1" applyFont="1" applyFill="1" applyBorder="1" applyAlignment="1">
      <alignment horizontal="center" vertical="top"/>
    </xf>
    <xf numFmtId="182" fontId="14" fillId="0" borderId="11" xfId="0" applyNumberFormat="1" applyFont="1" applyFill="1" applyBorder="1" applyAlignment="1">
      <alignment horizontal="justify" vertical="top"/>
    </xf>
    <xf numFmtId="58" fontId="14" fillId="0" borderId="11" xfId="0" applyNumberFormat="1" applyFont="1" applyFill="1" applyBorder="1" applyAlignment="1">
      <alignment horizontal="left" vertical="center"/>
    </xf>
    <xf numFmtId="176" fontId="14" fillId="0" borderId="11" xfId="8" applyNumberFormat="1" applyFont="1" applyFill="1" applyBorder="1" applyAlignment="1">
      <alignment vertical="center"/>
    </xf>
    <xf numFmtId="49" fontId="14" fillId="0" borderId="11" xfId="8" applyNumberFormat="1" applyFont="1" applyFill="1" applyBorder="1" applyAlignment="1">
      <alignment vertical="center"/>
    </xf>
    <xf numFmtId="14" fontId="14" fillId="0" borderId="11" xfId="8" applyNumberFormat="1" applyFont="1" applyFill="1" applyBorder="1" applyAlignment="1">
      <alignment vertical="center"/>
    </xf>
    <xf numFmtId="182" fontId="17" fillId="0" borderId="0" xfId="0" applyNumberFormat="1" applyFont="1" applyFill="1" applyBorder="1" applyAlignment="1">
      <alignment vertical="center"/>
    </xf>
    <xf numFmtId="49" fontId="16" fillId="0" borderId="0" xfId="8" applyNumberFormat="1" applyFont="1" applyFill="1" applyBorder="1" applyAlignment="1">
      <alignment vertical="center"/>
    </xf>
    <xf numFmtId="14" fontId="16" fillId="0" borderId="0" xfId="8" applyNumberFormat="1" applyFont="1" applyFill="1" applyBorder="1" applyAlignment="1">
      <alignment vertical="center"/>
    </xf>
    <xf numFmtId="176" fontId="17" fillId="0" borderId="0" xfId="8" applyNumberFormat="1" applyFont="1" applyFill="1" applyBorder="1" applyAlignment="1">
      <alignment vertical="center"/>
    </xf>
    <xf numFmtId="176" fontId="12" fillId="0" borderId="0" xfId="8" applyNumberFormat="1" applyFont="1" applyFill="1" applyBorder="1" applyAlignment="1"/>
    <xf numFmtId="49" fontId="12" fillId="0" borderId="0" xfId="8" applyNumberFormat="1" applyFont="1" applyFill="1" applyBorder="1" applyAlignment="1"/>
    <xf numFmtId="14" fontId="12" fillId="0" borderId="0" xfId="8" applyNumberFormat="1" applyFont="1" applyFill="1" applyBorder="1" applyAlignment="1"/>
    <xf numFmtId="182" fontId="12" fillId="0" borderId="0" xfId="22" applyFont="1" applyFill="1" applyBorder="1" applyAlignment="1">
      <alignment horizontal="left"/>
    </xf>
    <xf numFmtId="176" fontId="16" fillId="0" borderId="0" xfId="8" applyNumberFormat="1" applyFont="1" applyFill="1" applyBorder="1" applyAlignment="1">
      <alignment horizontal="right" vertical="center"/>
    </xf>
    <xf numFmtId="182" fontId="16" fillId="0" borderId="9" xfId="0" applyNumberFormat="1" applyFont="1" applyFill="1" applyBorder="1" applyAlignment="1">
      <alignment horizontal="left" vertical="center"/>
    </xf>
    <xf numFmtId="176" fontId="16" fillId="0" borderId="9" xfId="8" applyNumberFormat="1" applyFont="1" applyFill="1" applyBorder="1" applyAlignment="1">
      <alignment horizontal="right" vertical="center"/>
    </xf>
    <xf numFmtId="49" fontId="16" fillId="0" borderId="9" xfId="8" applyNumberFormat="1" applyFont="1" applyFill="1" applyBorder="1" applyAlignment="1">
      <alignment horizontal="right" vertical="center"/>
    </xf>
    <xf numFmtId="14" fontId="16" fillId="0" borderId="9" xfId="8" applyNumberFormat="1" applyFont="1" applyFill="1" applyBorder="1" applyAlignment="1">
      <alignment horizontal="right" vertical="center"/>
    </xf>
    <xf numFmtId="176" fontId="17" fillId="0" borderId="9" xfId="8" applyNumberFormat="1" applyFont="1" applyFill="1" applyBorder="1" applyAlignment="1">
      <alignment horizontal="right" vertical="center"/>
    </xf>
    <xf numFmtId="182" fontId="12" fillId="0" borderId="0" xfId="0" applyNumberFormat="1" applyFont="1" applyFill="1" applyBorder="1" applyAlignment="1"/>
    <xf numFmtId="182" fontId="12" fillId="0" borderId="9" xfId="0" applyNumberFormat="1" applyFont="1" applyFill="1" applyBorder="1" applyAlignment="1">
      <alignment horizontal="left"/>
    </xf>
    <xf numFmtId="182" fontId="12" fillId="0" borderId="9" xfId="0" applyNumberFormat="1" applyFont="1" applyFill="1" applyBorder="1" applyAlignment="1"/>
    <xf numFmtId="176" fontId="12" fillId="0" borderId="9" xfId="8" applyNumberFormat="1" applyFont="1" applyFill="1" applyBorder="1" applyAlignment="1"/>
    <xf numFmtId="49" fontId="12" fillId="0" borderId="9" xfId="8" applyNumberFormat="1" applyFont="1" applyFill="1" applyBorder="1" applyAlignment="1"/>
    <xf numFmtId="14" fontId="12" fillId="0" borderId="9" xfId="8" applyNumberFormat="1" applyFont="1" applyFill="1" applyBorder="1" applyAlignment="1"/>
    <xf numFmtId="176" fontId="14" fillId="0" borderId="9" xfId="8" applyNumberFormat="1" applyFont="1" applyFill="1" applyBorder="1" applyAlignment="1"/>
    <xf numFmtId="182" fontId="12" fillId="0" borderId="0" xfId="0" applyNumberFormat="1" applyFont="1" applyFill="1" applyBorder="1" applyAlignment="1">
      <alignment horizontal="left"/>
    </xf>
    <xf numFmtId="182" fontId="31" fillId="0" borderId="0" xfId="0" applyNumberFormat="1" applyFont="1" applyFill="1" applyBorder="1" applyAlignment="1">
      <alignment vertical="center"/>
    </xf>
    <xf numFmtId="182" fontId="16" fillId="0" borderId="0" xfId="0" applyNumberFormat="1" applyFont="1" applyFill="1" applyBorder="1" applyAlignment="1">
      <alignment horizontal="left" vertical="center" wrapText="1"/>
    </xf>
    <xf numFmtId="49" fontId="16" fillId="0" borderId="0" xfId="8" applyNumberFormat="1" applyFont="1" applyFill="1" applyBorder="1" applyAlignment="1">
      <alignment horizontal="right" vertical="center"/>
    </xf>
    <xf numFmtId="14" fontId="16" fillId="0" borderId="0" xfId="8" applyNumberFormat="1" applyFont="1" applyFill="1" applyBorder="1" applyAlignment="1">
      <alignment horizontal="right" vertical="center"/>
    </xf>
    <xf numFmtId="176" fontId="17" fillId="0" borderId="0" xfId="8" applyNumberFormat="1" applyFont="1" applyFill="1" applyBorder="1" applyAlignment="1">
      <alignment horizontal="right" vertical="center"/>
    </xf>
    <xf numFmtId="182" fontId="14" fillId="16" borderId="12" xfId="0" applyNumberFormat="1" applyFont="1" applyFill="1" applyBorder="1" applyAlignment="1">
      <alignment vertical="center"/>
    </xf>
    <xf numFmtId="182" fontId="14" fillId="16" borderId="12" xfId="0" applyNumberFormat="1" applyFont="1" applyFill="1" applyBorder="1" applyAlignment="1">
      <alignment horizontal="center" vertical="center"/>
    </xf>
    <xf numFmtId="176" fontId="14" fillId="16" borderId="12" xfId="8" applyNumberFormat="1" applyFont="1" applyFill="1" applyBorder="1" applyAlignment="1">
      <alignment vertical="center"/>
    </xf>
    <xf numFmtId="49" fontId="14" fillId="16" borderId="12" xfId="8" applyNumberFormat="1" applyFont="1" applyFill="1" applyBorder="1" applyAlignment="1">
      <alignment vertical="center"/>
    </xf>
    <xf numFmtId="14" fontId="14" fillId="16" borderId="12" xfId="8" applyNumberFormat="1" applyFont="1" applyFill="1" applyBorder="1" applyAlignment="1">
      <alignment vertical="center"/>
    </xf>
    <xf numFmtId="176" fontId="14" fillId="0" borderId="12" xfId="8" applyNumberFormat="1" applyFont="1" applyFill="1" applyBorder="1" applyAlignment="1">
      <alignment vertical="center"/>
    </xf>
    <xf numFmtId="182" fontId="14" fillId="0" borderId="0" xfId="0" applyNumberFormat="1" applyFont="1" applyFill="1" applyBorder="1" applyAlignment="1">
      <alignment vertical="center"/>
    </xf>
    <xf numFmtId="182" fontId="14" fillId="0" borderId="0" xfId="0" applyNumberFormat="1" applyFont="1" applyFill="1" applyBorder="1" applyAlignment="1">
      <alignment horizontal="center" vertical="center"/>
    </xf>
    <xf numFmtId="49" fontId="14" fillId="0" borderId="0" xfId="8" applyNumberFormat="1" applyFont="1" applyFill="1" applyBorder="1" applyAlignment="1">
      <alignment vertical="center"/>
    </xf>
    <xf numFmtId="14" fontId="14" fillId="0" borderId="0" xfId="8" applyNumberFormat="1" applyFont="1" applyFill="1" applyBorder="1" applyAlignment="1">
      <alignment vertical="center"/>
    </xf>
    <xf numFmtId="182" fontId="33" fillId="0" borderId="0" xfId="0" applyNumberFormat="1" applyFont="1" applyFill="1" applyBorder="1" applyAlignment="1">
      <alignment vertical="center"/>
    </xf>
    <xf numFmtId="182" fontId="33" fillId="0" borderId="0" xfId="0" applyNumberFormat="1" applyFont="1" applyFill="1" applyBorder="1" applyAlignment="1">
      <alignment horizontal="justify" vertical="top"/>
    </xf>
    <xf numFmtId="58" fontId="33" fillId="0" borderId="0" xfId="0" applyNumberFormat="1" applyFont="1" applyFill="1" applyBorder="1" applyAlignment="1">
      <alignment horizontal="left" vertical="center"/>
    </xf>
    <xf numFmtId="176" fontId="33" fillId="0" borderId="0" xfId="8" applyNumberFormat="1" applyFont="1" applyFill="1" applyBorder="1" applyAlignment="1">
      <alignment horizontal="right" vertical="center"/>
    </xf>
    <xf numFmtId="176" fontId="33" fillId="0" borderId="0" xfId="8" applyNumberFormat="1" applyFont="1" applyFill="1" applyBorder="1" applyAlignment="1">
      <alignment vertical="center"/>
    </xf>
    <xf numFmtId="49" fontId="33" fillId="0" borderId="0" xfId="8" applyNumberFormat="1" applyFont="1" applyFill="1" applyBorder="1" applyAlignment="1">
      <alignment vertical="center"/>
    </xf>
    <xf numFmtId="14" fontId="33" fillId="0" borderId="0" xfId="8" applyNumberFormat="1" applyFont="1" applyFill="1" applyBorder="1" applyAlignment="1">
      <alignment vertical="center"/>
    </xf>
    <xf numFmtId="14" fontId="33" fillId="0" borderId="0" xfId="8" applyNumberFormat="1" applyFont="1" applyFill="1" applyBorder="1" applyAlignment="1">
      <alignment horizontal="right" vertical="center"/>
    </xf>
    <xf numFmtId="176" fontId="32" fillId="0" borderId="0" xfId="8" applyNumberFormat="1" applyFont="1" applyFill="1" applyBorder="1" applyAlignment="1">
      <alignment vertical="center"/>
    </xf>
    <xf numFmtId="182" fontId="16" fillId="0" borderId="0" xfId="0" applyNumberFormat="1" applyFont="1" applyFill="1" applyBorder="1" applyAlignment="1">
      <alignment horizontal="justify" vertical="top"/>
    </xf>
    <xf numFmtId="58" fontId="16" fillId="0" borderId="0" xfId="0" applyNumberFormat="1" applyFont="1" applyFill="1" applyBorder="1" applyAlignment="1">
      <alignment horizontal="left" vertical="center"/>
    </xf>
    <xf numFmtId="182" fontId="20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14" fontId="16" fillId="0" borderId="0" xfId="0" applyNumberFormat="1" applyFont="1" applyFill="1" applyBorder="1" applyAlignment="1">
      <alignment vertical="center"/>
    </xf>
  </cellXfs>
  <cellStyles count="23">
    <cellStyle name="=C:\WINNT\SYSTEM32\COMMAND.COM" xfId="1"/>
    <cellStyle name="3232" xfId="13"/>
    <cellStyle name="3232 2" xfId="2"/>
    <cellStyle name="百分比" xfId="3" builtinId="5"/>
    <cellStyle name="常规" xfId="0" builtinId="0"/>
    <cellStyle name="常规 2" xfId="15"/>
    <cellStyle name="常规 2 2" xfId="18"/>
    <cellStyle name="常规 2 6" xfId="21"/>
    <cellStyle name="常规 3" xfId="4"/>
    <cellStyle name="常规 4" xfId="16"/>
    <cellStyle name="常规 4 2" xfId="19"/>
    <cellStyle name="常规 5" xfId="14"/>
    <cellStyle name="常规 5 2" xfId="17"/>
    <cellStyle name="常规_2003 content budget_tiger" xfId="5"/>
    <cellStyle name="常规_2007 Content 稿酬和T&amp;E_Book1 (2)_清明上河图Apr 30 (2)" xfId="6"/>
    <cellStyle name="常规_Q3game市场费用预算0620" xfId="22"/>
    <cellStyle name="常规_Summary of content PPT for 2006 budget" xfId="7"/>
    <cellStyle name="千位分隔" xfId="8" builtinId="3"/>
    <cellStyle name="千位分隔 2" xfId="9"/>
    <cellStyle name="千位分隔 3" xfId="10"/>
    <cellStyle name="千位分隔 5" xfId="20"/>
    <cellStyle name="千位分隔[0] 3" xfId="11"/>
    <cellStyle name="千位分隔_2007 vs 2006 P&amp;L---Brand Ad" xfId="12"/>
  </cellStyles>
  <dxfs count="0"/>
  <tableStyles count="0" defaultTableStyle="TableStyleMedium9" defaultPivotStyle="PivotStyleLight16"/>
  <colors>
    <mruColors>
      <color rgb="FF24FCC9"/>
      <color rgb="FF5449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5</xdr:col>
      <xdr:colOff>238125</xdr:colOff>
      <xdr:row>51</xdr:row>
      <xdr:rowOff>171450</xdr:rowOff>
    </xdr:to>
    <xdr:sp macro="" textlink="">
      <xdr:nvSpPr>
        <xdr:cNvPr id="2" name="AutoShape 1" descr="https://mail.sohu-inc.com/owa/attachment.ashx?id=RgAAAABNAdIXezV0R7JGwzEt0hYyBwC6jNid2Mt8SbGqYyQHG%2fgyAAAANWTjAAC6jNid2Mt8SbGqYyQHG%2fgyAAA3E%2fYIAAAJ&amp;attcnt=1&amp;attid0=BAABAAAA&amp;attcid0=image001.png%4001CFE702.5CA594E0"/>
        <xdr:cNvSpPr>
          <a:spLocks noChangeAspect="1" noChangeArrowheads="1"/>
        </xdr:cNvSpPr>
      </xdr:nvSpPr>
      <xdr:spPr bwMode="auto">
        <a:xfrm>
          <a:off x="0" y="0"/>
          <a:ext cx="4419600" cy="34290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5</xdr:col>
      <xdr:colOff>238125</xdr:colOff>
      <xdr:row>50</xdr:row>
      <xdr:rowOff>161925</xdr:rowOff>
    </xdr:to>
    <xdr:sp macro="" textlink="">
      <xdr:nvSpPr>
        <xdr:cNvPr id="3" name="AutoShape 2" descr="https://mail.sohu-inc.com/owa/attachment.ashx?id=RgAAAABNAdIXezV0R7JGwzEt0hYyBwC6jNid2Mt8SbGqYyQHG%2fgyAAAANWTjAAC6jNid2Mt8SbGqYyQHG%2fgyAAA3E%2fYIAAAJ&amp;attcnt=1&amp;attid0=BAABAAAA&amp;attcid0=image001.png%4001CFE702.5CA594E0"/>
        <xdr:cNvSpPr>
          <a:spLocks noChangeAspect="1" noChangeArrowheads="1"/>
        </xdr:cNvSpPr>
      </xdr:nvSpPr>
      <xdr:spPr bwMode="auto">
        <a:xfrm>
          <a:off x="0" y="1800225"/>
          <a:ext cx="4524375" cy="34290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O630"/>
  <sheetViews>
    <sheetView zoomScale="90" zoomScaleNormal="90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J28" sqref="J28"/>
    </sheetView>
  </sheetViews>
  <sheetFormatPr defaultColWidth="9" defaultRowHeight="14.25" outlineLevelRow="1" outlineLevelCol="1"/>
  <cols>
    <col min="1" max="1" width="22.25" style="4" customWidth="1"/>
    <col min="2" max="2" width="11.875" style="4" hidden="1" customWidth="1" outlineLevel="1"/>
    <col min="3" max="3" width="9.75" style="4" hidden="1" customWidth="1" outlineLevel="1"/>
    <col min="4" max="4" width="10.25" style="4" hidden="1" customWidth="1" outlineLevel="1"/>
    <col min="5" max="5" width="10.75" style="4" hidden="1" customWidth="1" outlineLevel="1"/>
    <col min="6" max="6" width="10.625" style="4" hidden="1" customWidth="1" outlineLevel="1"/>
    <col min="7" max="7" width="11.25" style="4" bestFit="1" customWidth="1" collapsed="1"/>
    <col min="8" max="8" width="13.25" style="89" customWidth="1" outlineLevel="1"/>
    <col min="9" max="9" width="9.625" style="89" customWidth="1" outlineLevel="1"/>
    <col min="10" max="10" width="10.25" style="89" customWidth="1" outlineLevel="1"/>
    <col min="11" max="11" width="10.125" style="89" customWidth="1" outlineLevel="1"/>
    <col min="12" max="12" width="14.5" style="89" customWidth="1" outlineLevel="1"/>
    <col min="13" max="13" width="11.375" style="4" bestFit="1" customWidth="1"/>
    <col min="14" max="14" width="13.25" style="4" hidden="1" customWidth="1" outlineLevel="1"/>
    <col min="15" max="15" width="9.625" style="4" hidden="1" customWidth="1" outlineLevel="1"/>
    <col min="16" max="16" width="10.25" style="4" hidden="1" customWidth="1" outlineLevel="1"/>
    <col min="17" max="17" width="8.875" style="4" hidden="1" customWidth="1" outlineLevel="1"/>
    <col min="18" max="18" width="14.5" style="4" hidden="1" customWidth="1" outlineLevel="1"/>
    <col min="19" max="19" width="11.375" style="4" bestFit="1" customWidth="1" collapsed="1"/>
    <col min="20" max="20" width="13.25" style="4" hidden="1" customWidth="1" outlineLevel="1"/>
    <col min="21" max="21" width="9.625" style="4" hidden="1" customWidth="1" outlineLevel="1"/>
    <col min="22" max="22" width="10.25" style="4" hidden="1" customWidth="1" outlineLevel="1"/>
    <col min="23" max="23" width="8.875" style="4" hidden="1" customWidth="1" outlineLevel="1"/>
    <col min="24" max="24" width="14.5" style="4" hidden="1" customWidth="1" outlineLevel="1"/>
    <col min="25" max="25" width="11.375" style="4" bestFit="1" customWidth="1" collapsed="1"/>
    <col min="26" max="26" width="13.25" style="4" hidden="1" customWidth="1" outlineLevel="1"/>
    <col min="27" max="27" width="10.25" style="4" hidden="1" customWidth="1" outlineLevel="1"/>
    <col min="28" max="28" width="11.375" style="4" hidden="1" customWidth="1" outlineLevel="1"/>
    <col min="29" max="29" width="10.25" style="4" hidden="1" customWidth="1" outlineLevel="1"/>
    <col min="30" max="30" width="14.5" style="4" hidden="1" customWidth="1" outlineLevel="1"/>
    <col min="31" max="31" width="11.375" style="4" bestFit="1" customWidth="1" collapsed="1"/>
    <col min="32" max="32" width="2.625" style="1" customWidth="1"/>
    <col min="33" max="33" width="0.625" style="1" hidden="1" customWidth="1" outlineLevel="1"/>
    <col min="34" max="34" width="13.25" style="1" hidden="1" customWidth="1" outlineLevel="1"/>
    <col min="35" max="35" width="9.625" style="1" hidden="1" customWidth="1" outlineLevel="1"/>
    <col min="36" max="36" width="11.375" style="1" hidden="1" customWidth="1" outlineLevel="1"/>
    <col min="37" max="37" width="11" style="1" hidden="1" customWidth="1" outlineLevel="1"/>
    <col min="38" max="38" width="14.5" style="1" hidden="1" customWidth="1" outlineLevel="1"/>
    <col min="39" max="39" width="11.375" style="1" bestFit="1" customWidth="1" collapsed="1"/>
    <col min="40" max="40" width="13.25" style="1" hidden="1" customWidth="1" outlineLevel="1"/>
    <col min="41" max="41" width="9.625" style="1" hidden="1" customWidth="1" outlineLevel="1"/>
    <col min="42" max="42" width="11.375" style="1" hidden="1" customWidth="1" outlineLevel="1"/>
    <col min="43" max="43" width="11" style="1" hidden="1" customWidth="1" outlineLevel="1"/>
    <col min="44" max="44" width="14.5" style="1" hidden="1" customWidth="1" outlineLevel="1"/>
    <col min="45" max="45" width="11.375" style="1" bestFit="1" customWidth="1" collapsed="1"/>
    <col min="46" max="46" width="2.75" style="1" customWidth="1"/>
    <col min="47" max="47" width="12.125" style="37" hidden="1" customWidth="1" outlineLevel="1"/>
    <col min="48" max="48" width="10.75" style="37" hidden="1" customWidth="1" outlineLevel="1"/>
    <col min="49" max="49" width="9" style="1" collapsed="1"/>
    <col min="50" max="119" width="9" style="1"/>
    <col min="120" max="16384" width="9" style="4"/>
  </cols>
  <sheetData>
    <row r="1" spans="1:119">
      <c r="A1" s="5" t="s">
        <v>59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119">
      <c r="A2" s="5" t="s">
        <v>140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119" ht="14.25" customHeight="1">
      <c r="A3" s="180" t="s">
        <v>11</v>
      </c>
      <c r="B3" s="183" t="s">
        <v>60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5"/>
      <c r="AH3" s="176" t="s">
        <v>214</v>
      </c>
      <c r="AI3" s="176"/>
      <c r="AJ3" s="176"/>
      <c r="AK3" s="176"/>
      <c r="AL3" s="176"/>
      <c r="AM3" s="176"/>
      <c r="AN3" s="176" t="s">
        <v>212</v>
      </c>
      <c r="AO3" s="176"/>
      <c r="AP3" s="176"/>
      <c r="AQ3" s="176"/>
      <c r="AR3" s="176"/>
      <c r="AS3" s="176" t="s">
        <v>193</v>
      </c>
      <c r="AU3" s="178" t="s">
        <v>202</v>
      </c>
      <c r="AV3" s="176" t="s">
        <v>213</v>
      </c>
    </row>
    <row r="4" spans="1:119">
      <c r="A4" s="181"/>
      <c r="B4" s="186" t="s">
        <v>203</v>
      </c>
      <c r="C4" s="186"/>
      <c r="D4" s="186"/>
      <c r="E4" s="186"/>
      <c r="F4" s="186"/>
      <c r="G4" s="186"/>
      <c r="H4" s="186" t="s">
        <v>63</v>
      </c>
      <c r="I4" s="186"/>
      <c r="J4" s="186"/>
      <c r="K4" s="186"/>
      <c r="L4" s="186"/>
      <c r="M4" s="186"/>
      <c r="N4" s="186" t="s">
        <v>64</v>
      </c>
      <c r="O4" s="186"/>
      <c r="P4" s="186"/>
      <c r="Q4" s="186"/>
      <c r="R4" s="186"/>
      <c r="S4" s="186"/>
      <c r="T4" s="186" t="s">
        <v>61</v>
      </c>
      <c r="U4" s="186"/>
      <c r="V4" s="186"/>
      <c r="W4" s="186"/>
      <c r="X4" s="186"/>
      <c r="Y4" s="186"/>
      <c r="Z4" s="186" t="s">
        <v>62</v>
      </c>
      <c r="AA4" s="186"/>
      <c r="AB4" s="186"/>
      <c r="AC4" s="186"/>
      <c r="AD4" s="186"/>
      <c r="AE4" s="186"/>
      <c r="AF4" s="3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U4" s="179"/>
      <c r="AV4" s="177"/>
    </row>
    <row r="5" spans="1:119">
      <c r="A5" s="182"/>
      <c r="B5" s="7" t="s">
        <v>2</v>
      </c>
      <c r="C5" s="7" t="s">
        <v>12</v>
      </c>
      <c r="D5" s="7" t="s">
        <v>1</v>
      </c>
      <c r="E5" s="7" t="s">
        <v>3</v>
      </c>
      <c r="F5" s="7" t="s">
        <v>4</v>
      </c>
      <c r="G5" s="7" t="s">
        <v>13</v>
      </c>
      <c r="H5" s="7" t="s">
        <v>2</v>
      </c>
      <c r="I5" s="7" t="s">
        <v>12</v>
      </c>
      <c r="J5" s="7" t="s">
        <v>1</v>
      </c>
      <c r="K5" s="7" t="s">
        <v>3</v>
      </c>
      <c r="L5" s="7" t="s">
        <v>4</v>
      </c>
      <c r="M5" s="7" t="s">
        <v>13</v>
      </c>
      <c r="N5" s="7" t="s">
        <v>2</v>
      </c>
      <c r="O5" s="7" t="s">
        <v>12</v>
      </c>
      <c r="P5" s="7" t="s">
        <v>1</v>
      </c>
      <c r="Q5" s="7" t="s">
        <v>3</v>
      </c>
      <c r="R5" s="7" t="s">
        <v>4</v>
      </c>
      <c r="S5" s="7" t="s">
        <v>13</v>
      </c>
      <c r="T5" s="7" t="s">
        <v>2</v>
      </c>
      <c r="U5" s="7" t="s">
        <v>12</v>
      </c>
      <c r="V5" s="7" t="s">
        <v>1</v>
      </c>
      <c r="W5" s="7" t="s">
        <v>3</v>
      </c>
      <c r="X5" s="7" t="s">
        <v>4</v>
      </c>
      <c r="Y5" s="7" t="s">
        <v>13</v>
      </c>
      <c r="Z5" s="7" t="s">
        <v>2</v>
      </c>
      <c r="AA5" s="7" t="s">
        <v>12</v>
      </c>
      <c r="AB5" s="7" t="s">
        <v>1</v>
      </c>
      <c r="AC5" s="7" t="s">
        <v>3</v>
      </c>
      <c r="AD5" s="7" t="s">
        <v>4</v>
      </c>
      <c r="AE5" s="7" t="s">
        <v>13</v>
      </c>
      <c r="AH5" s="42" t="s">
        <v>2</v>
      </c>
      <c r="AI5" s="7" t="s">
        <v>12</v>
      </c>
      <c r="AJ5" s="42" t="s">
        <v>1</v>
      </c>
      <c r="AK5" s="42" t="s">
        <v>3</v>
      </c>
      <c r="AL5" s="42" t="s">
        <v>4</v>
      </c>
      <c r="AM5" s="42" t="s">
        <v>37</v>
      </c>
      <c r="AN5" s="42" t="s">
        <v>2</v>
      </c>
      <c r="AO5" s="7" t="s">
        <v>12</v>
      </c>
      <c r="AP5" s="42" t="s">
        <v>1</v>
      </c>
      <c r="AQ5" s="42" t="s">
        <v>3</v>
      </c>
      <c r="AR5" s="42" t="s">
        <v>4</v>
      </c>
      <c r="AS5" s="42" t="s">
        <v>37</v>
      </c>
      <c r="AU5" s="40" t="s">
        <v>36</v>
      </c>
      <c r="AV5" s="157" t="s">
        <v>36</v>
      </c>
    </row>
    <row r="6" spans="1:119">
      <c r="A6" s="15" t="s">
        <v>16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119" ht="14.25" hidden="1" customHeight="1" outlineLevel="1">
      <c r="A7" s="9" t="s">
        <v>38</v>
      </c>
      <c r="B7" s="10"/>
      <c r="C7" s="10"/>
      <c r="D7" s="10">
        <f>大内容日常费用!C5</f>
        <v>0</v>
      </c>
      <c r="E7" s="10"/>
      <c r="F7" s="11">
        <f>大内容日常费用!C6</f>
        <v>0</v>
      </c>
      <c r="G7" s="12">
        <f t="shared" ref="G7:G15" si="0">SUM(B7:F7)</f>
        <v>0</v>
      </c>
      <c r="H7" s="10"/>
      <c r="I7" s="10"/>
      <c r="J7" s="10">
        <f>大内容日常费用!D5</f>
        <v>0</v>
      </c>
      <c r="K7" s="10"/>
      <c r="L7" s="11">
        <f>大内容日常费用!D6</f>
        <v>0</v>
      </c>
      <c r="M7" s="12">
        <f>SUM(H7:L7)</f>
        <v>0</v>
      </c>
      <c r="N7" s="10"/>
      <c r="O7" s="10"/>
      <c r="P7" s="10">
        <f>大内容日常费用!E5</f>
        <v>0</v>
      </c>
      <c r="Q7" s="10"/>
      <c r="R7" s="11">
        <f>大内容日常费用!E6</f>
        <v>0</v>
      </c>
      <c r="S7" s="12">
        <f t="shared" ref="S7:S15" si="1">SUM(N7:R7)</f>
        <v>0</v>
      </c>
      <c r="T7" s="10"/>
      <c r="U7" s="10"/>
      <c r="V7" s="10">
        <f>大内容日常费用!F5</f>
        <v>0</v>
      </c>
      <c r="W7" s="10"/>
      <c r="X7" s="11">
        <f>大内容日常费用!F6</f>
        <v>0</v>
      </c>
      <c r="Y7" s="12">
        <f t="shared" ref="Y7:Y13" si="2">SUM(T7:X7)</f>
        <v>0</v>
      </c>
      <c r="Z7" s="12">
        <f t="shared" ref="Z7" si="3">B7+H7+N7+T7</f>
        <v>0</v>
      </c>
      <c r="AA7" s="12">
        <f t="shared" ref="AA7" si="4">C7+I7+O7+U7</f>
        <v>0</v>
      </c>
      <c r="AB7" s="12">
        <f t="shared" ref="AB7" si="5">D7+J7+P7+V7</f>
        <v>0</v>
      </c>
      <c r="AC7" s="12">
        <f t="shared" ref="AC7" si="6">E7+K7+Q7+W7</f>
        <v>0</v>
      </c>
      <c r="AD7" s="12">
        <f t="shared" ref="AD7" si="7">F7+L7+R7+X7</f>
        <v>0</v>
      </c>
      <c r="AE7" s="12">
        <f t="shared" ref="AE7:AE13" si="8">SUM(Z7:AD7)</f>
        <v>0</v>
      </c>
      <c r="AG7" s="2"/>
      <c r="AH7" s="12"/>
      <c r="AI7" s="12"/>
      <c r="AJ7" s="12">
        <v>150000</v>
      </c>
      <c r="AK7" s="12"/>
      <c r="AL7" s="12">
        <v>0</v>
      </c>
      <c r="AM7" s="12">
        <f t="shared" ref="AM7:AM15" si="9">SUM(AH7:AL7)</f>
        <v>150000</v>
      </c>
      <c r="AN7" s="12">
        <f>H7-AH7</f>
        <v>0</v>
      </c>
      <c r="AO7" s="12">
        <f t="shared" ref="AO7:AS13" si="10">I7-AI7</f>
        <v>0</v>
      </c>
      <c r="AP7" s="12">
        <f t="shared" si="10"/>
        <v>-150000</v>
      </c>
      <c r="AQ7" s="12">
        <f t="shared" si="10"/>
        <v>0</v>
      </c>
      <c r="AR7" s="12">
        <f t="shared" si="10"/>
        <v>0</v>
      </c>
      <c r="AS7" s="12">
        <f t="shared" si="10"/>
        <v>-150000</v>
      </c>
      <c r="AT7" s="2"/>
      <c r="AU7" s="12">
        <v>783358.31</v>
      </c>
      <c r="AV7" s="12">
        <f t="shared" ref="AV7:AV15" si="11">AE7-AU7</f>
        <v>-783358.31</v>
      </c>
      <c r="AW7" s="2"/>
    </row>
    <row r="8" spans="1:119" ht="14.25" hidden="1" customHeight="1" outlineLevel="1">
      <c r="A8" s="9" t="s">
        <v>39</v>
      </c>
      <c r="B8" s="10">
        <f>大内容日常费用!C11+大内容日常费用!C12</f>
        <v>0</v>
      </c>
      <c r="C8" s="10"/>
      <c r="D8" s="10">
        <f>大内容日常费用!C13</f>
        <v>0</v>
      </c>
      <c r="E8" s="10"/>
      <c r="F8" s="11"/>
      <c r="G8" s="12">
        <f t="shared" si="0"/>
        <v>0</v>
      </c>
      <c r="H8" s="10">
        <f>大内容日常费用!D11+大内容日常费用!D12</f>
        <v>0</v>
      </c>
      <c r="I8" s="10"/>
      <c r="J8" s="10">
        <f>大内容日常费用!D13</f>
        <v>0</v>
      </c>
      <c r="K8" s="10"/>
      <c r="L8" s="11"/>
      <c r="M8" s="12">
        <f t="shared" ref="M8:M13" si="12">SUM(H8:L8)</f>
        <v>0</v>
      </c>
      <c r="N8" s="10">
        <f>大内容日常费用!E11+大内容日常费用!E12</f>
        <v>0</v>
      </c>
      <c r="O8" s="10"/>
      <c r="P8" s="10">
        <f>大内容日常费用!E13</f>
        <v>0</v>
      </c>
      <c r="Q8" s="10"/>
      <c r="R8" s="11"/>
      <c r="S8" s="12">
        <f t="shared" si="1"/>
        <v>0</v>
      </c>
      <c r="T8" s="10">
        <f>大内容日常费用!F11+大内容日常费用!F12</f>
        <v>0</v>
      </c>
      <c r="U8" s="10"/>
      <c r="V8" s="10">
        <f>大内容日常费用!F13</f>
        <v>0</v>
      </c>
      <c r="W8" s="10"/>
      <c r="X8" s="11"/>
      <c r="Y8" s="12">
        <f t="shared" si="2"/>
        <v>0</v>
      </c>
      <c r="Z8" s="12">
        <f t="shared" ref="Z8:Z14" si="13">B8+H8+N8+T8</f>
        <v>0</v>
      </c>
      <c r="AA8" s="12">
        <f t="shared" ref="AA8:AA14" si="14">C8+I8+O8+U8</f>
        <v>0</v>
      </c>
      <c r="AB8" s="12">
        <f t="shared" ref="AB8:AB14" si="15">D8+J8+P8+V8</f>
        <v>0</v>
      </c>
      <c r="AC8" s="12">
        <f t="shared" ref="AC8:AC14" si="16">E8+K8+Q8+W8</f>
        <v>0</v>
      </c>
      <c r="AD8" s="12">
        <f t="shared" ref="AD8:AD14" si="17">F8+L8+R8+X8</f>
        <v>0</v>
      </c>
      <c r="AE8" s="12">
        <f t="shared" si="8"/>
        <v>0</v>
      </c>
      <c r="AG8" s="2"/>
      <c r="AH8" s="12">
        <v>598700</v>
      </c>
      <c r="AI8" s="12"/>
      <c r="AJ8" s="12">
        <v>500000</v>
      </c>
      <c r="AK8" s="12"/>
      <c r="AL8" s="12"/>
      <c r="AM8" s="12">
        <f t="shared" si="9"/>
        <v>1098700</v>
      </c>
      <c r="AN8" s="12">
        <f t="shared" ref="AN8:AN12" si="18">H8-AH8</f>
        <v>-598700</v>
      </c>
      <c r="AO8" s="12">
        <f t="shared" ref="AO8:AO12" si="19">I8-AI8</f>
        <v>0</v>
      </c>
      <c r="AP8" s="12">
        <f t="shared" ref="AP8:AP12" si="20">J8-AJ8</f>
        <v>-500000</v>
      </c>
      <c r="AQ8" s="12">
        <f t="shared" ref="AQ8:AQ12" si="21">K8-AK8</f>
        <v>0</v>
      </c>
      <c r="AR8" s="12">
        <f t="shared" ref="AR8:AR12" si="22">L8-AL8</f>
        <v>0</v>
      </c>
      <c r="AS8" s="12">
        <f t="shared" si="10"/>
        <v>-1098700</v>
      </c>
      <c r="AT8" s="2"/>
      <c r="AU8" s="12">
        <v>4490267.5999999996</v>
      </c>
      <c r="AV8" s="12">
        <f t="shared" si="11"/>
        <v>-4490267.5999999996</v>
      </c>
      <c r="AW8" s="2"/>
    </row>
    <row r="9" spans="1:119" ht="14.25" hidden="1" customHeight="1" outlineLevel="1">
      <c r="A9" s="9" t="s">
        <v>40</v>
      </c>
      <c r="B9" s="10">
        <f>大内容日常费用!C17</f>
        <v>0</v>
      </c>
      <c r="C9" s="10"/>
      <c r="D9" s="10">
        <f>大内容日常费用!C19</f>
        <v>0</v>
      </c>
      <c r="E9" s="10"/>
      <c r="F9" s="10"/>
      <c r="G9" s="12">
        <f>SUM(B9:F9)</f>
        <v>0</v>
      </c>
      <c r="H9" s="10">
        <f>大内容日常费用!D17</f>
        <v>0</v>
      </c>
      <c r="I9" s="10">
        <f>大内容日常费用!D18</f>
        <v>0</v>
      </c>
      <c r="J9" s="10">
        <f>大内容日常费用!D19</f>
        <v>0</v>
      </c>
      <c r="K9" s="10"/>
      <c r="L9" s="11"/>
      <c r="M9" s="12">
        <f>SUM(H9:L9)</f>
        <v>0</v>
      </c>
      <c r="N9" s="10">
        <f>大内容日常费用!E17</f>
        <v>0</v>
      </c>
      <c r="O9" s="10">
        <f>大内容日常费用!E18</f>
        <v>0</v>
      </c>
      <c r="P9" s="10">
        <f>大内容日常费用!E19</f>
        <v>0</v>
      </c>
      <c r="Q9" s="10"/>
      <c r="R9" s="11"/>
      <c r="S9" s="12">
        <f>SUM(N9:R9)</f>
        <v>0</v>
      </c>
      <c r="T9" s="10">
        <f>大内容日常费用!F17</f>
        <v>0</v>
      </c>
      <c r="U9" s="10">
        <f>大内容日常费用!F18</f>
        <v>0</v>
      </c>
      <c r="V9" s="10">
        <f>大内容日常费用!F19</f>
        <v>0</v>
      </c>
      <c r="W9" s="10"/>
      <c r="X9" s="11"/>
      <c r="Y9" s="12">
        <f>SUM(T9:X9)</f>
        <v>0</v>
      </c>
      <c r="Z9" s="12">
        <f t="shared" si="13"/>
        <v>0</v>
      </c>
      <c r="AA9" s="12">
        <f t="shared" si="14"/>
        <v>0</v>
      </c>
      <c r="AB9" s="12">
        <f t="shared" si="15"/>
        <v>0</v>
      </c>
      <c r="AC9" s="12">
        <f t="shared" si="16"/>
        <v>0</v>
      </c>
      <c r="AD9" s="12">
        <f t="shared" si="17"/>
        <v>0</v>
      </c>
      <c r="AE9" s="12">
        <f>SUM(Z9:AD9)</f>
        <v>0</v>
      </c>
      <c r="AG9" s="2"/>
      <c r="AH9" s="12">
        <v>206250</v>
      </c>
      <c r="AI9" s="12"/>
      <c r="AJ9" s="12">
        <v>300000</v>
      </c>
      <c r="AK9" s="12">
        <v>300000</v>
      </c>
      <c r="AL9" s="12"/>
      <c r="AM9" s="12">
        <f>SUM(AH9:AL9)</f>
        <v>806250</v>
      </c>
      <c r="AN9" s="12">
        <f t="shared" si="18"/>
        <v>-206250</v>
      </c>
      <c r="AO9" s="12">
        <f t="shared" si="19"/>
        <v>0</v>
      </c>
      <c r="AP9" s="12">
        <f t="shared" si="20"/>
        <v>-300000</v>
      </c>
      <c r="AQ9" s="12">
        <f t="shared" si="21"/>
        <v>-300000</v>
      </c>
      <c r="AR9" s="12">
        <f t="shared" si="22"/>
        <v>0</v>
      </c>
      <c r="AS9" s="12">
        <f t="shared" si="10"/>
        <v>-806250</v>
      </c>
      <c r="AT9" s="2"/>
      <c r="AU9" s="12">
        <v>3077406.77</v>
      </c>
      <c r="AV9" s="12">
        <f t="shared" si="11"/>
        <v>-3077406.77</v>
      </c>
      <c r="AW9" s="2"/>
    </row>
    <row r="10" spans="1:119" ht="14.25" hidden="1" customHeight="1" outlineLevel="1">
      <c r="A10" s="9" t="s">
        <v>54</v>
      </c>
      <c r="B10" s="10">
        <f>大内容日常费用!C23</f>
        <v>0</v>
      </c>
      <c r="C10" s="10"/>
      <c r="D10" s="10">
        <f>大内容日常费用!C25</f>
        <v>0</v>
      </c>
      <c r="E10" s="10">
        <f>大内容日常费用!C61</f>
        <v>0</v>
      </c>
      <c r="F10" s="10"/>
      <c r="G10" s="12">
        <f>SUM(B10:F10)</f>
        <v>0</v>
      </c>
      <c r="H10" s="10">
        <f>大内容日常费用!D23</f>
        <v>0</v>
      </c>
      <c r="I10" s="10">
        <f>大内容日常费用!D24</f>
        <v>0</v>
      </c>
      <c r="J10" s="10">
        <f>大内容日常费用!D25</f>
        <v>0</v>
      </c>
      <c r="K10" s="10"/>
      <c r="L10" s="11"/>
      <c r="M10" s="12">
        <f>SUM(H10:L10)</f>
        <v>0</v>
      </c>
      <c r="N10" s="10">
        <f>大内容日常费用!E23</f>
        <v>0</v>
      </c>
      <c r="O10" s="10">
        <f>大内容日常费用!E24</f>
        <v>0</v>
      </c>
      <c r="P10" s="10">
        <f>大内容日常费用!E25</f>
        <v>0</v>
      </c>
      <c r="Q10" s="10"/>
      <c r="R10" s="11"/>
      <c r="S10" s="12">
        <f>SUM(N10:R10)</f>
        <v>0</v>
      </c>
      <c r="T10" s="10">
        <f>大内容日常费用!F23</f>
        <v>0</v>
      </c>
      <c r="U10" s="10">
        <f>大内容日常费用!F24</f>
        <v>0</v>
      </c>
      <c r="V10" s="10">
        <f>大内容日常费用!F25</f>
        <v>0</v>
      </c>
      <c r="W10" s="10"/>
      <c r="X10" s="11"/>
      <c r="Y10" s="12">
        <f>SUM(T10:X10)</f>
        <v>0</v>
      </c>
      <c r="Z10" s="12">
        <f t="shared" si="13"/>
        <v>0</v>
      </c>
      <c r="AA10" s="12">
        <f t="shared" si="14"/>
        <v>0</v>
      </c>
      <c r="AB10" s="12">
        <f t="shared" si="15"/>
        <v>0</v>
      </c>
      <c r="AC10" s="12">
        <f t="shared" si="16"/>
        <v>0</v>
      </c>
      <c r="AD10" s="12">
        <f t="shared" si="17"/>
        <v>0</v>
      </c>
      <c r="AE10" s="12">
        <f>SUM(Z10:AD10)</f>
        <v>0</v>
      </c>
      <c r="AG10" s="2"/>
      <c r="AH10" s="12">
        <v>45000</v>
      </c>
      <c r="AI10" s="12"/>
      <c r="AJ10" s="12">
        <v>169000</v>
      </c>
      <c r="AK10" s="12">
        <v>150000</v>
      </c>
      <c r="AL10" s="12"/>
      <c r="AM10" s="12">
        <f>SUM(AH10:AL10)</f>
        <v>364000</v>
      </c>
      <c r="AN10" s="12">
        <f t="shared" si="18"/>
        <v>-45000</v>
      </c>
      <c r="AO10" s="12">
        <f t="shared" si="19"/>
        <v>0</v>
      </c>
      <c r="AP10" s="12">
        <f t="shared" si="20"/>
        <v>-169000</v>
      </c>
      <c r="AQ10" s="12">
        <f t="shared" si="21"/>
        <v>-150000</v>
      </c>
      <c r="AR10" s="12">
        <f t="shared" si="22"/>
        <v>0</v>
      </c>
      <c r="AS10" s="12">
        <f t="shared" si="10"/>
        <v>-364000</v>
      </c>
      <c r="AT10" s="2"/>
      <c r="AU10" s="12">
        <v>1615682.78</v>
      </c>
      <c r="AV10" s="12">
        <f t="shared" si="11"/>
        <v>-1615682.78</v>
      </c>
      <c r="AW10" s="2"/>
    </row>
    <row r="11" spans="1:119" ht="14.25" hidden="1" customHeight="1" outlineLevel="1">
      <c r="A11" s="9" t="s">
        <v>205</v>
      </c>
      <c r="B11" s="10">
        <f>大内容日常费用!C29+大内容日常费用!C30</f>
        <v>0</v>
      </c>
      <c r="C11" s="10"/>
      <c r="D11" s="10">
        <f>大内容日常费用!C32+大内容日常费用!C31</f>
        <v>0</v>
      </c>
      <c r="E11" s="10"/>
      <c r="F11" s="11"/>
      <c r="G11" s="12">
        <f t="shared" si="0"/>
        <v>0</v>
      </c>
      <c r="H11" s="10">
        <f>大内容日常费用!D29+大内容日常费用!D30</f>
        <v>0</v>
      </c>
      <c r="I11" s="10"/>
      <c r="J11" s="10">
        <f>大内容日常费用!D32+大内容日常费用!D31</f>
        <v>0</v>
      </c>
      <c r="K11" s="10"/>
      <c r="L11" s="11"/>
      <c r="M11" s="12">
        <f t="shared" si="12"/>
        <v>0</v>
      </c>
      <c r="N11" s="10">
        <f>大内容日常费用!E29+大内容日常费用!E30</f>
        <v>0</v>
      </c>
      <c r="O11" s="10"/>
      <c r="P11" s="10">
        <f>大内容日常费用!E32+大内容日常费用!E31</f>
        <v>0</v>
      </c>
      <c r="Q11" s="10"/>
      <c r="R11" s="11"/>
      <c r="S11" s="12">
        <f t="shared" si="1"/>
        <v>0</v>
      </c>
      <c r="T11" s="10">
        <f>大内容日常费用!F29+大内容日常费用!F30</f>
        <v>0</v>
      </c>
      <c r="U11" s="10"/>
      <c r="V11" s="10">
        <f>大内容日常费用!F32+大内容日常费用!F31</f>
        <v>0</v>
      </c>
      <c r="W11" s="10"/>
      <c r="X11" s="11"/>
      <c r="Y11" s="12">
        <f t="shared" si="2"/>
        <v>0</v>
      </c>
      <c r="Z11" s="12">
        <f t="shared" si="13"/>
        <v>0</v>
      </c>
      <c r="AA11" s="12">
        <f t="shared" si="14"/>
        <v>0</v>
      </c>
      <c r="AB11" s="12">
        <f t="shared" si="15"/>
        <v>0</v>
      </c>
      <c r="AC11" s="12">
        <f t="shared" si="16"/>
        <v>0</v>
      </c>
      <c r="AD11" s="12">
        <f t="shared" si="17"/>
        <v>0</v>
      </c>
      <c r="AE11" s="12">
        <f t="shared" si="8"/>
        <v>0</v>
      </c>
      <c r="AG11" s="2"/>
      <c r="AH11" s="12">
        <v>360800</v>
      </c>
      <c r="AI11" s="12"/>
      <c r="AJ11" s="12">
        <v>115000</v>
      </c>
      <c r="AK11" s="12"/>
      <c r="AL11" s="12"/>
      <c r="AM11" s="12">
        <f t="shared" si="9"/>
        <v>475800</v>
      </c>
      <c r="AN11" s="12">
        <f t="shared" si="18"/>
        <v>-360800</v>
      </c>
      <c r="AO11" s="12">
        <f t="shared" si="19"/>
        <v>0</v>
      </c>
      <c r="AP11" s="12">
        <f t="shared" si="20"/>
        <v>-115000</v>
      </c>
      <c r="AQ11" s="12">
        <f t="shared" si="21"/>
        <v>0</v>
      </c>
      <c r="AR11" s="12">
        <f t="shared" si="22"/>
        <v>0</v>
      </c>
      <c r="AS11" s="12">
        <f t="shared" si="10"/>
        <v>-475800</v>
      </c>
      <c r="AT11" s="2"/>
      <c r="AU11" s="12">
        <v>1780007.23</v>
      </c>
      <c r="AV11" s="12">
        <f t="shared" si="11"/>
        <v>-1780007.23</v>
      </c>
      <c r="AW11" s="2"/>
    </row>
    <row r="12" spans="1:119" ht="14.25" hidden="1" customHeight="1" outlineLevel="1">
      <c r="A12" s="9" t="s">
        <v>206</v>
      </c>
      <c r="B12" s="10">
        <f>大内容日常费用!C37+大内容日常费用!C43+大内容日常费用!C49</f>
        <v>0</v>
      </c>
      <c r="C12" s="10">
        <f>大内容日常费用!C44+大内容日常费用!C50</f>
        <v>0</v>
      </c>
      <c r="D12" s="10">
        <f>大内容日常费用!C39+大内容日常费用!C45+大内容日常费用!C51</f>
        <v>0</v>
      </c>
      <c r="E12" s="10"/>
      <c r="F12" s="11"/>
      <c r="G12" s="12">
        <f t="shared" si="0"/>
        <v>0</v>
      </c>
      <c r="H12" s="10">
        <f>大内容日常费用!D37+大内容日常费用!D43+大内容日常费用!D49</f>
        <v>0</v>
      </c>
      <c r="I12" s="10">
        <f>大内容日常费用!D38+大内容日常费用!D44+大内容日常费用!D50</f>
        <v>0</v>
      </c>
      <c r="J12" s="10">
        <f>大内容日常费用!D39+大内容日常费用!D45+大内容日常费用!D51</f>
        <v>0</v>
      </c>
      <c r="K12" s="10"/>
      <c r="L12" s="11"/>
      <c r="M12" s="12">
        <f t="shared" si="12"/>
        <v>0</v>
      </c>
      <c r="N12" s="10">
        <f>大内容日常费用!E37+大内容日常费用!E43+大内容日常费用!E49</f>
        <v>0</v>
      </c>
      <c r="O12" s="10">
        <f>大内容日常费用!E38+大内容日常费用!E44+大内容日常费用!E50</f>
        <v>0</v>
      </c>
      <c r="P12" s="10">
        <f>大内容日常费用!E39+大内容日常费用!E45+大内容日常费用!E51</f>
        <v>0</v>
      </c>
      <c r="Q12" s="10"/>
      <c r="R12" s="11"/>
      <c r="S12" s="12">
        <f t="shared" si="1"/>
        <v>0</v>
      </c>
      <c r="T12" s="10">
        <f>大内容日常费用!F37+大内容日常费用!F43+大内容日常费用!F49</f>
        <v>0</v>
      </c>
      <c r="U12" s="10">
        <f>大内容日常费用!F38+大内容日常费用!F44+大内容日常费用!F50</f>
        <v>0</v>
      </c>
      <c r="V12" s="10">
        <f>大内容日常费用!F39+大内容日常费用!F45+大内容日常费用!F51</f>
        <v>0</v>
      </c>
      <c r="W12" s="10"/>
      <c r="X12" s="11"/>
      <c r="Y12" s="12">
        <f t="shared" si="2"/>
        <v>0</v>
      </c>
      <c r="Z12" s="12">
        <f t="shared" si="13"/>
        <v>0</v>
      </c>
      <c r="AA12" s="12">
        <f t="shared" si="14"/>
        <v>0</v>
      </c>
      <c r="AB12" s="12">
        <f t="shared" si="15"/>
        <v>0</v>
      </c>
      <c r="AC12" s="12">
        <f t="shared" si="16"/>
        <v>0</v>
      </c>
      <c r="AD12" s="12">
        <f t="shared" si="17"/>
        <v>0</v>
      </c>
      <c r="AE12" s="12">
        <f t="shared" si="8"/>
        <v>0</v>
      </c>
      <c r="AG12" s="2"/>
      <c r="AH12" s="12">
        <v>210000</v>
      </c>
      <c r="AI12" s="12">
        <v>110000</v>
      </c>
      <c r="AJ12" s="12">
        <v>240000</v>
      </c>
      <c r="AK12" s="12">
        <v>0</v>
      </c>
      <c r="AL12" s="12"/>
      <c r="AM12" s="12">
        <f t="shared" si="9"/>
        <v>560000</v>
      </c>
      <c r="AN12" s="12">
        <f t="shared" si="18"/>
        <v>-210000</v>
      </c>
      <c r="AO12" s="12">
        <f t="shared" si="19"/>
        <v>-110000</v>
      </c>
      <c r="AP12" s="12">
        <f t="shared" si="20"/>
        <v>-240000</v>
      </c>
      <c r="AQ12" s="12">
        <f t="shared" si="21"/>
        <v>0</v>
      </c>
      <c r="AR12" s="12">
        <f t="shared" si="22"/>
        <v>0</v>
      </c>
      <c r="AS12" s="12">
        <f t="shared" si="10"/>
        <v>-560000</v>
      </c>
      <c r="AT12" s="2"/>
      <c r="AU12" s="12">
        <v>2665747.02</v>
      </c>
      <c r="AV12" s="12">
        <f t="shared" si="11"/>
        <v>-2665747.02</v>
      </c>
      <c r="AW12" s="2"/>
    </row>
    <row r="13" spans="1:119" s="175" customFormat="1" ht="14.25" customHeight="1" collapsed="1">
      <c r="A13" s="171" t="s">
        <v>210</v>
      </c>
      <c r="B13" s="172">
        <f>SUM(B7:B12)</f>
        <v>0</v>
      </c>
      <c r="C13" s="172">
        <f t="shared" ref="C13:F13" si="23">SUM(C7:C12)</f>
        <v>0</v>
      </c>
      <c r="D13" s="172">
        <f t="shared" si="23"/>
        <v>0</v>
      </c>
      <c r="E13" s="172">
        <f t="shared" si="23"/>
        <v>0</v>
      </c>
      <c r="F13" s="172">
        <f t="shared" si="23"/>
        <v>0</v>
      </c>
      <c r="G13" s="173">
        <f t="shared" si="0"/>
        <v>0</v>
      </c>
      <c r="H13" s="172">
        <f t="shared" ref="H13" si="24">SUM(H7:H12)</f>
        <v>0</v>
      </c>
      <c r="I13" s="172">
        <f t="shared" ref="I13" si="25">SUM(I7:I12)</f>
        <v>0</v>
      </c>
      <c r="J13" s="172">
        <f t="shared" ref="J13" si="26">SUM(J7:J12)</f>
        <v>0</v>
      </c>
      <c r="K13" s="172">
        <f t="shared" ref="K13" si="27">SUM(K7:K12)</f>
        <v>0</v>
      </c>
      <c r="L13" s="174">
        <f t="shared" ref="L13" si="28">SUM(L7:L12)</f>
        <v>0</v>
      </c>
      <c r="M13" s="173">
        <f t="shared" si="12"/>
        <v>0</v>
      </c>
      <c r="N13" s="172">
        <f t="shared" ref="N13" si="29">SUM(N7:N12)</f>
        <v>0</v>
      </c>
      <c r="O13" s="172">
        <f t="shared" ref="O13" si="30">SUM(O7:O12)</f>
        <v>0</v>
      </c>
      <c r="P13" s="172">
        <f t="shared" ref="P13" si="31">SUM(P7:P12)</f>
        <v>0</v>
      </c>
      <c r="Q13" s="172">
        <f t="shared" ref="Q13" si="32">SUM(Q7:Q12)</f>
        <v>0</v>
      </c>
      <c r="R13" s="174">
        <f t="shared" ref="R13" si="33">SUM(R7:R12)</f>
        <v>0</v>
      </c>
      <c r="S13" s="173">
        <f t="shared" si="1"/>
        <v>0</v>
      </c>
      <c r="T13" s="172">
        <f t="shared" ref="T13" si="34">SUM(T7:T12)</f>
        <v>0</v>
      </c>
      <c r="U13" s="172">
        <f t="shared" ref="U13" si="35">SUM(U7:U12)</f>
        <v>0</v>
      </c>
      <c r="V13" s="172">
        <f t="shared" ref="V13" si="36">SUM(V7:V12)</f>
        <v>0</v>
      </c>
      <c r="W13" s="172">
        <f>SUM(W7:W12)</f>
        <v>0</v>
      </c>
      <c r="X13" s="174">
        <f t="shared" ref="X13" si="37">SUM(X7:X12)</f>
        <v>0</v>
      </c>
      <c r="Y13" s="173">
        <f t="shared" si="2"/>
        <v>0</v>
      </c>
      <c r="Z13" s="173">
        <f t="shared" si="13"/>
        <v>0</v>
      </c>
      <c r="AA13" s="173">
        <f t="shared" si="14"/>
        <v>0</v>
      </c>
      <c r="AB13" s="173">
        <f t="shared" si="15"/>
        <v>0</v>
      </c>
      <c r="AC13" s="173">
        <f t="shared" si="16"/>
        <v>0</v>
      </c>
      <c r="AD13" s="173">
        <f t="shared" si="17"/>
        <v>0</v>
      </c>
      <c r="AE13" s="173">
        <f t="shared" si="8"/>
        <v>0</v>
      </c>
      <c r="AF13" s="146"/>
      <c r="AG13" s="147"/>
      <c r="AH13" s="173">
        <f>SUM(AH7:AH12)</f>
        <v>1420750</v>
      </c>
      <c r="AI13" s="173">
        <f t="shared" ref="AI13:AL13" si="38">SUM(AI7:AI12)</f>
        <v>110000</v>
      </c>
      <c r="AJ13" s="173">
        <f t="shared" si="38"/>
        <v>1474000</v>
      </c>
      <c r="AK13" s="173">
        <f t="shared" si="38"/>
        <v>450000</v>
      </c>
      <c r="AL13" s="173">
        <f t="shared" si="38"/>
        <v>0</v>
      </c>
      <c r="AM13" s="173">
        <f t="shared" si="9"/>
        <v>3454750</v>
      </c>
      <c r="AN13" s="173">
        <f t="shared" ref="AN13" si="39">SUM(AN7:AN12)</f>
        <v>-1420750</v>
      </c>
      <c r="AO13" s="173">
        <f t="shared" ref="AO13" si="40">SUM(AO7:AO12)</f>
        <v>-110000</v>
      </c>
      <c r="AP13" s="173">
        <f t="shared" ref="AP13" si="41">SUM(AP7:AP12)</f>
        <v>-1474000</v>
      </c>
      <c r="AQ13" s="173">
        <f t="shared" ref="AQ13" si="42">SUM(AQ7:AQ12)</f>
        <v>-450000</v>
      </c>
      <c r="AR13" s="173">
        <f t="shared" ref="AR13" si="43">SUM(AR7:AR12)</f>
        <v>0</v>
      </c>
      <c r="AS13" s="12">
        <f t="shared" si="10"/>
        <v>-3454750</v>
      </c>
      <c r="AT13" s="147"/>
      <c r="AU13" s="173">
        <f t="shared" ref="AU13" si="44">SUM(AU7:AU12)</f>
        <v>14412469.709999999</v>
      </c>
      <c r="AV13" s="173">
        <f t="shared" si="11"/>
        <v>-14412469.709999999</v>
      </c>
      <c r="AW13" s="147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  <c r="CT13" s="146"/>
      <c r="CU13" s="146"/>
      <c r="CV13" s="146"/>
      <c r="CW13" s="146"/>
      <c r="CX13" s="146"/>
      <c r="CY13" s="146"/>
      <c r="CZ13" s="146"/>
      <c r="DA13" s="146"/>
      <c r="DB13" s="146"/>
      <c r="DC13" s="146"/>
      <c r="DD13" s="146"/>
      <c r="DE13" s="146"/>
      <c r="DF13" s="146"/>
      <c r="DG13" s="146"/>
      <c r="DH13" s="146"/>
      <c r="DI13" s="146"/>
      <c r="DJ13" s="146"/>
      <c r="DK13" s="146"/>
      <c r="DL13" s="146"/>
      <c r="DM13" s="146"/>
      <c r="DN13" s="146"/>
      <c r="DO13" s="146"/>
    </row>
    <row r="14" spans="1:119" ht="14.25" customHeight="1">
      <c r="A14" s="9" t="s">
        <v>207</v>
      </c>
      <c r="B14" s="10" t="e">
        <f>#REF!</f>
        <v>#REF!</v>
      </c>
      <c r="C14" s="10"/>
      <c r="D14" s="10" t="e">
        <f>#REF!</f>
        <v>#REF!</v>
      </c>
      <c r="E14" s="10"/>
      <c r="F14" s="10"/>
      <c r="G14" s="12" t="e">
        <f t="shared" si="0"/>
        <v>#REF!</v>
      </c>
      <c r="H14" s="10" t="e">
        <f>#REF!</f>
        <v>#REF!</v>
      </c>
      <c r="I14" s="10"/>
      <c r="J14" s="10" t="e">
        <f>#REF!</f>
        <v>#REF!</v>
      </c>
      <c r="K14" s="10"/>
      <c r="L14" s="11"/>
      <c r="M14" s="12" t="e">
        <f>SUM(H14:L14)</f>
        <v>#REF!</v>
      </c>
      <c r="N14" s="10" t="e">
        <f>#REF!</f>
        <v>#REF!</v>
      </c>
      <c r="O14" s="10"/>
      <c r="P14" s="10" t="e">
        <f>#REF!</f>
        <v>#REF!</v>
      </c>
      <c r="Q14" s="10"/>
      <c r="R14" s="11"/>
      <c r="S14" s="12" t="e">
        <f t="shared" si="1"/>
        <v>#REF!</v>
      </c>
      <c r="T14" s="10" t="e">
        <f>#REF!</f>
        <v>#REF!</v>
      </c>
      <c r="U14" s="10"/>
      <c r="V14" s="10" t="e">
        <f>#REF!</f>
        <v>#REF!</v>
      </c>
      <c r="W14" s="10"/>
      <c r="X14" s="11"/>
      <c r="Y14" s="12" t="e">
        <f>SUM(T14:X14)</f>
        <v>#REF!</v>
      </c>
      <c r="Z14" s="12" t="e">
        <f t="shared" si="13"/>
        <v>#REF!</v>
      </c>
      <c r="AA14" s="12">
        <f t="shared" si="14"/>
        <v>0</v>
      </c>
      <c r="AB14" s="12" t="e">
        <f t="shared" si="15"/>
        <v>#REF!</v>
      </c>
      <c r="AC14" s="12">
        <f t="shared" si="16"/>
        <v>0</v>
      </c>
      <c r="AD14" s="12">
        <f t="shared" si="17"/>
        <v>0</v>
      </c>
      <c r="AE14" s="12" t="e">
        <f>SUM(Z14:AD14)</f>
        <v>#REF!</v>
      </c>
      <c r="AG14" s="2"/>
      <c r="AH14" s="12">
        <v>854511.17999999993</v>
      </c>
      <c r="AI14" s="12"/>
      <c r="AJ14" s="12"/>
      <c r="AK14" s="12"/>
      <c r="AL14" s="12"/>
      <c r="AM14" s="12">
        <f t="shared" si="9"/>
        <v>854511.17999999993</v>
      </c>
      <c r="AN14" s="12" t="e">
        <f t="shared" ref="AN14" si="45">H14-AH14</f>
        <v>#REF!</v>
      </c>
      <c r="AO14" s="12">
        <f t="shared" ref="AO14" si="46">I14-AI14</f>
        <v>0</v>
      </c>
      <c r="AP14" s="12" t="e">
        <f t="shared" ref="AP14" si="47">J14-AJ14</f>
        <v>#REF!</v>
      </c>
      <c r="AQ14" s="12">
        <f t="shared" ref="AQ14" si="48">K14-AK14</f>
        <v>0</v>
      </c>
      <c r="AR14" s="12">
        <f t="shared" ref="AR14" si="49">L14-AL14</f>
        <v>0</v>
      </c>
      <c r="AS14" s="12" t="e">
        <f t="shared" ref="AS14" si="50">M14-AM14</f>
        <v>#REF!</v>
      </c>
      <c r="AT14" s="2"/>
      <c r="AU14" s="12">
        <v>3519780.3</v>
      </c>
      <c r="AV14" s="12" t="e">
        <f t="shared" si="11"/>
        <v>#REF!</v>
      </c>
      <c r="AW14" s="2"/>
    </row>
    <row r="15" spans="1:119" ht="14.25" customHeight="1">
      <c r="A15" s="9" t="s">
        <v>216</v>
      </c>
      <c r="B15" s="10"/>
      <c r="C15" s="10"/>
      <c r="D15" s="10" t="e">
        <f>#REF!</f>
        <v>#REF!</v>
      </c>
      <c r="E15" s="10"/>
      <c r="F15" s="10" t="e">
        <f>#REF!</f>
        <v>#REF!</v>
      </c>
      <c r="G15" s="12" t="e">
        <f t="shared" si="0"/>
        <v>#REF!</v>
      </c>
      <c r="H15" s="10"/>
      <c r="I15" s="10"/>
      <c r="J15" s="10" t="e">
        <f>#REF!</f>
        <v>#REF!</v>
      </c>
      <c r="K15" s="10"/>
      <c r="L15" s="11"/>
      <c r="M15" s="12" t="e">
        <f>SUM(H15:L15)</f>
        <v>#REF!</v>
      </c>
      <c r="N15" s="10"/>
      <c r="O15" s="10"/>
      <c r="P15" s="10" t="e">
        <f>#REF!</f>
        <v>#REF!</v>
      </c>
      <c r="Q15" s="10"/>
      <c r="R15" s="11"/>
      <c r="S15" s="12" t="e">
        <f t="shared" si="1"/>
        <v>#REF!</v>
      </c>
      <c r="T15" s="10"/>
      <c r="U15" s="10"/>
      <c r="V15" s="10" t="e">
        <f>#REF!</f>
        <v>#REF!</v>
      </c>
      <c r="W15" s="10"/>
      <c r="X15" s="11"/>
      <c r="Y15" s="12" t="e">
        <f>SUM(T15:X15)</f>
        <v>#REF!</v>
      </c>
      <c r="Z15" s="12">
        <f t="shared" ref="Z15" si="51">B15+H15+N15+T15</f>
        <v>0</v>
      </c>
      <c r="AA15" s="12">
        <f t="shared" ref="AA15" si="52">C15+I15+O15+U15</f>
        <v>0</v>
      </c>
      <c r="AB15" s="12" t="e">
        <f t="shared" ref="AB15" si="53">D15+J15+P15+V15</f>
        <v>#REF!</v>
      </c>
      <c r="AC15" s="12">
        <f t="shared" ref="AC15" si="54">E15+K15+Q15+W15</f>
        <v>0</v>
      </c>
      <c r="AD15" s="12" t="e">
        <f t="shared" ref="AD15" si="55">F15+L15+R15+X15</f>
        <v>#REF!</v>
      </c>
      <c r="AE15" s="12" t="e">
        <f>SUM(Z15:AD15)</f>
        <v>#REF!</v>
      </c>
      <c r="AG15" s="2"/>
      <c r="AH15" s="12">
        <v>0</v>
      </c>
      <c r="AI15" s="12"/>
      <c r="AJ15" s="12">
        <v>50000</v>
      </c>
      <c r="AK15" s="12"/>
      <c r="AL15" s="12"/>
      <c r="AM15" s="12">
        <f t="shared" si="9"/>
        <v>50000</v>
      </c>
      <c r="AN15" s="12">
        <f t="shared" ref="AN15" si="56">H15-AH15</f>
        <v>0</v>
      </c>
      <c r="AO15" s="12">
        <f t="shared" ref="AO15" si="57">I15-AI15</f>
        <v>0</v>
      </c>
      <c r="AP15" s="12" t="e">
        <f t="shared" ref="AP15" si="58">J15-AJ15</f>
        <v>#REF!</v>
      </c>
      <c r="AQ15" s="12">
        <f t="shared" ref="AQ15" si="59">K15-AK15</f>
        <v>0</v>
      </c>
      <c r="AR15" s="12">
        <f t="shared" ref="AR15" si="60">L15-AL15</f>
        <v>0</v>
      </c>
      <c r="AS15" s="12" t="e">
        <f t="shared" ref="AS15" si="61">M15-AM15</f>
        <v>#REF!</v>
      </c>
      <c r="AT15" s="2"/>
      <c r="AU15" s="12">
        <v>90851.43</v>
      </c>
      <c r="AV15" s="12" t="e">
        <f t="shared" si="11"/>
        <v>#REF!</v>
      </c>
      <c r="AW15" s="2"/>
    </row>
    <row r="16" spans="1:119">
      <c r="A16" s="166" t="s">
        <v>208</v>
      </c>
      <c r="B16" s="167" t="e">
        <f>B13+B14+B15</f>
        <v>#REF!</v>
      </c>
      <c r="C16" s="167">
        <f t="shared" ref="C16:AE16" si="62">C13+C14+C15</f>
        <v>0</v>
      </c>
      <c r="D16" s="167" t="e">
        <f t="shared" si="62"/>
        <v>#REF!</v>
      </c>
      <c r="E16" s="167">
        <f t="shared" si="62"/>
        <v>0</v>
      </c>
      <c r="F16" s="167" t="e">
        <f t="shared" si="62"/>
        <v>#REF!</v>
      </c>
      <c r="G16" s="167" t="e">
        <f t="shared" si="62"/>
        <v>#REF!</v>
      </c>
      <c r="H16" s="167" t="e">
        <f t="shared" si="62"/>
        <v>#REF!</v>
      </c>
      <c r="I16" s="167">
        <f t="shared" si="62"/>
        <v>0</v>
      </c>
      <c r="J16" s="167" t="e">
        <f t="shared" si="62"/>
        <v>#REF!</v>
      </c>
      <c r="K16" s="167">
        <f t="shared" si="62"/>
        <v>0</v>
      </c>
      <c r="L16" s="167">
        <f t="shared" si="62"/>
        <v>0</v>
      </c>
      <c r="M16" s="167" t="e">
        <f t="shared" si="62"/>
        <v>#REF!</v>
      </c>
      <c r="N16" s="167" t="e">
        <f t="shared" si="62"/>
        <v>#REF!</v>
      </c>
      <c r="O16" s="167">
        <f t="shared" si="62"/>
        <v>0</v>
      </c>
      <c r="P16" s="167" t="e">
        <f t="shared" si="62"/>
        <v>#REF!</v>
      </c>
      <c r="Q16" s="167">
        <f t="shared" si="62"/>
        <v>0</v>
      </c>
      <c r="R16" s="167">
        <f t="shared" si="62"/>
        <v>0</v>
      </c>
      <c r="S16" s="167" t="e">
        <f t="shared" si="62"/>
        <v>#REF!</v>
      </c>
      <c r="T16" s="167" t="e">
        <f t="shared" si="62"/>
        <v>#REF!</v>
      </c>
      <c r="U16" s="167">
        <f t="shared" si="62"/>
        <v>0</v>
      </c>
      <c r="V16" s="167" t="e">
        <f t="shared" si="62"/>
        <v>#REF!</v>
      </c>
      <c r="W16" s="167">
        <f t="shared" si="62"/>
        <v>0</v>
      </c>
      <c r="X16" s="167">
        <f t="shared" si="62"/>
        <v>0</v>
      </c>
      <c r="Y16" s="167" t="e">
        <f t="shared" si="62"/>
        <v>#REF!</v>
      </c>
      <c r="Z16" s="167" t="e">
        <f t="shared" si="62"/>
        <v>#REF!</v>
      </c>
      <c r="AA16" s="167">
        <f t="shared" si="62"/>
        <v>0</v>
      </c>
      <c r="AB16" s="167" t="e">
        <f t="shared" si="62"/>
        <v>#REF!</v>
      </c>
      <c r="AC16" s="167">
        <f t="shared" si="62"/>
        <v>0</v>
      </c>
      <c r="AD16" s="167" t="e">
        <f t="shared" si="62"/>
        <v>#REF!</v>
      </c>
      <c r="AE16" s="167" t="e">
        <f t="shared" si="62"/>
        <v>#REF!</v>
      </c>
      <c r="AG16" s="2"/>
      <c r="AH16" s="167">
        <f t="shared" ref="AH16" si="63">AH13+AH14+AH15</f>
        <v>2275261.1799999997</v>
      </c>
      <c r="AI16" s="167">
        <f t="shared" ref="AI16" si="64">AI13+AI14+AI15</f>
        <v>110000</v>
      </c>
      <c r="AJ16" s="167">
        <f t="shared" ref="AJ16" si="65">AJ13+AJ14+AJ15</f>
        <v>1524000</v>
      </c>
      <c r="AK16" s="167">
        <f t="shared" ref="AK16" si="66">AK13+AK14+AK15</f>
        <v>450000</v>
      </c>
      <c r="AL16" s="167">
        <f t="shared" ref="AL16" si="67">AL13+AL14+AL15</f>
        <v>0</v>
      </c>
      <c r="AM16" s="167">
        <f t="shared" ref="AM16" si="68">AM13+AM14+AM15</f>
        <v>4359261.18</v>
      </c>
      <c r="AN16" s="167" t="e">
        <f t="shared" ref="AN16" si="69">AN13+AN14+AN15</f>
        <v>#REF!</v>
      </c>
      <c r="AO16" s="167">
        <f t="shared" ref="AO16" si="70">AO13+AO14+AO15</f>
        <v>-110000</v>
      </c>
      <c r="AP16" s="167" t="e">
        <f t="shared" ref="AP16" si="71">AP13+AP14+AP15</f>
        <v>#REF!</v>
      </c>
      <c r="AQ16" s="167">
        <f t="shared" ref="AQ16" si="72">AQ13+AQ14+AQ15</f>
        <v>-450000</v>
      </c>
      <c r="AR16" s="167">
        <f t="shared" ref="AR16" si="73">AR13+AR14+AR15</f>
        <v>0</v>
      </c>
      <c r="AS16" s="167" t="e">
        <f t="shared" ref="AS16" si="74">AS13+AS14+AS15</f>
        <v>#REF!</v>
      </c>
      <c r="AT16" s="2"/>
      <c r="AU16" s="167">
        <f t="shared" ref="AU16" si="75">AU13+AU14+AU15</f>
        <v>18023101.439999998</v>
      </c>
      <c r="AV16" s="167" t="e">
        <f t="shared" ref="AV16" si="76">AV13+AV14+AV15</f>
        <v>#REF!</v>
      </c>
      <c r="AW16" s="2"/>
    </row>
    <row r="17" spans="1:67" s="1" customFormat="1">
      <c r="A17" s="16" t="s">
        <v>17</v>
      </c>
      <c r="B17" s="2"/>
      <c r="C17" s="2"/>
      <c r="D17" s="2"/>
      <c r="E17" s="2"/>
      <c r="F17" s="2"/>
      <c r="G17" s="2"/>
      <c r="H17" s="119"/>
      <c r="I17" s="119"/>
      <c r="J17" s="119"/>
      <c r="K17" s="119"/>
      <c r="L17" s="119"/>
      <c r="M17" s="11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67" s="1" customFormat="1" ht="14.25" customHeight="1">
      <c r="A18" s="8" t="s">
        <v>14</v>
      </c>
      <c r="B18" s="10" t="e">
        <f>内容采购!J6+内容采购!#REF!</f>
        <v>#REF!</v>
      </c>
      <c r="C18" s="10"/>
      <c r="D18" s="10"/>
      <c r="E18" s="10"/>
      <c r="F18" s="11"/>
      <c r="G18" s="12" t="e">
        <f>SUM(B18:F18)</f>
        <v>#REF!</v>
      </c>
      <c r="H18" s="10" t="e">
        <f>内容采购!K6+内容采购!#REF!</f>
        <v>#REF!</v>
      </c>
      <c r="I18" s="10"/>
      <c r="J18" s="10"/>
      <c r="K18" s="10"/>
      <c r="L18" s="11"/>
      <c r="M18" s="12" t="e">
        <f>SUM(H18:L18)</f>
        <v>#REF!</v>
      </c>
      <c r="N18" s="10" t="e">
        <f>内容采购!L6+内容采购!#REF!</f>
        <v>#REF!</v>
      </c>
      <c r="O18" s="10"/>
      <c r="P18" s="10"/>
      <c r="Q18" s="10"/>
      <c r="R18" s="11"/>
      <c r="S18" s="12" t="e">
        <f>SUM(N18:R18)</f>
        <v>#REF!</v>
      </c>
      <c r="T18" s="10" t="e">
        <f>内容采购!M6+内容采购!#REF!</f>
        <v>#REF!</v>
      </c>
      <c r="U18" s="10"/>
      <c r="V18" s="10"/>
      <c r="W18" s="10"/>
      <c r="X18" s="11"/>
      <c r="Y18" s="12" t="e">
        <f>SUM(T18:X18)</f>
        <v>#REF!</v>
      </c>
      <c r="Z18" s="12" t="e">
        <f t="shared" ref="Z18:AD19" si="77">B18+H18+N18+T18</f>
        <v>#REF!</v>
      </c>
      <c r="AA18" s="12">
        <f t="shared" si="77"/>
        <v>0</v>
      </c>
      <c r="AB18" s="12">
        <f t="shared" si="77"/>
        <v>0</v>
      </c>
      <c r="AC18" s="12">
        <f t="shared" si="77"/>
        <v>0</v>
      </c>
      <c r="AD18" s="12">
        <f t="shared" si="77"/>
        <v>0</v>
      </c>
      <c r="AE18" s="12" t="e">
        <f>SUM(Z18:AD18)</f>
        <v>#REF!</v>
      </c>
      <c r="AG18" s="2"/>
      <c r="AH18" s="12">
        <v>10735914.92</v>
      </c>
      <c r="AI18" s="12"/>
      <c r="AJ18" s="12"/>
      <c r="AK18" s="12"/>
      <c r="AL18" s="12"/>
      <c r="AM18" s="12">
        <f t="shared" ref="AM18:AM19" si="78">SUM(AH18:AL18)</f>
        <v>10735914.92</v>
      </c>
      <c r="AN18" s="12" t="e">
        <f t="shared" ref="AN18:AN19" si="79">H18-AH18</f>
        <v>#REF!</v>
      </c>
      <c r="AO18" s="12">
        <f t="shared" ref="AO18:AO19" si="80">I18-AI18</f>
        <v>0</v>
      </c>
      <c r="AP18" s="12">
        <f t="shared" ref="AP18:AP19" si="81">J18-AJ18</f>
        <v>0</v>
      </c>
      <c r="AQ18" s="12">
        <f t="shared" ref="AQ18:AQ19" si="82">K18-AK18</f>
        <v>0</v>
      </c>
      <c r="AR18" s="12">
        <f t="shared" ref="AR18:AR19" si="83">L18-AL18</f>
        <v>0</v>
      </c>
      <c r="AS18" s="12" t="e">
        <f t="shared" ref="AS18:AS19" si="84">M18-AM18</f>
        <v>#REF!</v>
      </c>
      <c r="AT18" s="2"/>
      <c r="AU18" s="12">
        <v>43709536.156666666</v>
      </c>
      <c r="AV18" s="12" t="e">
        <f>AE18-AU18</f>
        <v>#REF!</v>
      </c>
      <c r="AW18" s="2"/>
    </row>
    <row r="19" spans="1:67" s="1" customFormat="1" ht="14.25" customHeight="1">
      <c r="A19" s="8" t="s">
        <v>15</v>
      </c>
      <c r="B19" s="10" t="e">
        <f>#REF!</f>
        <v>#REF!</v>
      </c>
      <c r="C19" s="10"/>
      <c r="D19" s="10"/>
      <c r="E19" s="10"/>
      <c r="F19" s="11"/>
      <c r="G19" s="12" t="e">
        <f>SUM(B19:F19)</f>
        <v>#REF!</v>
      </c>
      <c r="H19" s="10" t="e">
        <f>#REF!</f>
        <v>#REF!</v>
      </c>
      <c r="I19" s="10"/>
      <c r="J19" s="10"/>
      <c r="K19" s="10"/>
      <c r="L19" s="11"/>
      <c r="M19" s="12" t="e">
        <f>SUM(H19:L19)</f>
        <v>#REF!</v>
      </c>
      <c r="N19" s="10" t="e">
        <f>#REF!</f>
        <v>#REF!</v>
      </c>
      <c r="O19" s="10"/>
      <c r="P19" s="10"/>
      <c r="Q19" s="10"/>
      <c r="R19" s="11"/>
      <c r="S19" s="12" t="e">
        <f>SUM(N19:R19)</f>
        <v>#REF!</v>
      </c>
      <c r="T19" s="10" t="e">
        <f>#REF!</f>
        <v>#REF!</v>
      </c>
      <c r="U19" s="10"/>
      <c r="V19" s="10"/>
      <c r="W19" s="10"/>
      <c r="X19" s="11"/>
      <c r="Y19" s="12" t="e">
        <f>SUM(T19:X19)</f>
        <v>#REF!</v>
      </c>
      <c r="Z19" s="12" t="e">
        <f t="shared" si="77"/>
        <v>#REF!</v>
      </c>
      <c r="AA19" s="12">
        <f t="shared" si="77"/>
        <v>0</v>
      </c>
      <c r="AB19" s="12">
        <f t="shared" si="77"/>
        <v>0</v>
      </c>
      <c r="AC19" s="12">
        <f t="shared" si="77"/>
        <v>0</v>
      </c>
      <c r="AD19" s="12">
        <f t="shared" si="77"/>
        <v>0</v>
      </c>
      <c r="AE19" s="12" t="e">
        <f>SUM(Z19:AD19)</f>
        <v>#REF!</v>
      </c>
      <c r="AG19" s="2"/>
      <c r="AH19" s="12">
        <v>851001.29333333333</v>
      </c>
      <c r="AI19" s="12"/>
      <c r="AJ19" s="12"/>
      <c r="AK19" s="12"/>
      <c r="AL19" s="12"/>
      <c r="AM19" s="12">
        <f t="shared" si="78"/>
        <v>851001.29333333333</v>
      </c>
      <c r="AN19" s="12" t="e">
        <f t="shared" si="79"/>
        <v>#REF!</v>
      </c>
      <c r="AO19" s="12">
        <f t="shared" si="80"/>
        <v>0</v>
      </c>
      <c r="AP19" s="12">
        <f t="shared" si="81"/>
        <v>0</v>
      </c>
      <c r="AQ19" s="12">
        <f t="shared" si="82"/>
        <v>0</v>
      </c>
      <c r="AR19" s="12">
        <f t="shared" si="83"/>
        <v>0</v>
      </c>
      <c r="AS19" s="12" t="e">
        <f t="shared" si="84"/>
        <v>#REF!</v>
      </c>
      <c r="AT19" s="2"/>
      <c r="AU19" s="12">
        <v>3152720.7433333332</v>
      </c>
      <c r="AV19" s="12" t="e">
        <f>AE19-AU19</f>
        <v>#REF!</v>
      </c>
      <c r="AW19" s="2"/>
    </row>
    <row r="20" spans="1:67">
      <c r="A20" s="166" t="s">
        <v>209</v>
      </c>
      <c r="B20" s="167" t="e">
        <f>SUM(B18:B19)</f>
        <v>#REF!</v>
      </c>
      <c r="C20" s="167">
        <f t="shared" ref="C20:AE20" si="85">SUM(C18:C19)</f>
        <v>0</v>
      </c>
      <c r="D20" s="167">
        <f t="shared" si="85"/>
        <v>0</v>
      </c>
      <c r="E20" s="167">
        <f t="shared" si="85"/>
        <v>0</v>
      </c>
      <c r="F20" s="167">
        <f t="shared" si="85"/>
        <v>0</v>
      </c>
      <c r="G20" s="167" t="e">
        <f t="shared" si="85"/>
        <v>#REF!</v>
      </c>
      <c r="H20" s="167" t="e">
        <f>SUM(H18:H19)</f>
        <v>#REF!</v>
      </c>
      <c r="I20" s="167">
        <f t="shared" si="85"/>
        <v>0</v>
      </c>
      <c r="J20" s="167">
        <f t="shared" si="85"/>
        <v>0</v>
      </c>
      <c r="K20" s="167">
        <f t="shared" si="85"/>
        <v>0</v>
      </c>
      <c r="L20" s="167">
        <f t="shared" si="85"/>
        <v>0</v>
      </c>
      <c r="M20" s="167" t="e">
        <f>SUM(M18:M19)</f>
        <v>#REF!</v>
      </c>
      <c r="N20" s="167" t="e">
        <f t="shared" si="85"/>
        <v>#REF!</v>
      </c>
      <c r="O20" s="167">
        <f t="shared" si="85"/>
        <v>0</v>
      </c>
      <c r="P20" s="167">
        <f t="shared" si="85"/>
        <v>0</v>
      </c>
      <c r="Q20" s="167">
        <f t="shared" si="85"/>
        <v>0</v>
      </c>
      <c r="R20" s="167">
        <f t="shared" si="85"/>
        <v>0</v>
      </c>
      <c r="S20" s="167" t="e">
        <f t="shared" si="85"/>
        <v>#REF!</v>
      </c>
      <c r="T20" s="167" t="e">
        <f t="shared" si="85"/>
        <v>#REF!</v>
      </c>
      <c r="U20" s="167">
        <f t="shared" si="85"/>
        <v>0</v>
      </c>
      <c r="V20" s="167">
        <f t="shared" si="85"/>
        <v>0</v>
      </c>
      <c r="W20" s="167">
        <f t="shared" si="85"/>
        <v>0</v>
      </c>
      <c r="X20" s="167">
        <f t="shared" si="85"/>
        <v>0</v>
      </c>
      <c r="Y20" s="167" t="e">
        <f t="shared" si="85"/>
        <v>#REF!</v>
      </c>
      <c r="Z20" s="167" t="e">
        <f t="shared" si="85"/>
        <v>#REF!</v>
      </c>
      <c r="AA20" s="167">
        <f t="shared" si="85"/>
        <v>0</v>
      </c>
      <c r="AB20" s="167">
        <f t="shared" si="85"/>
        <v>0</v>
      </c>
      <c r="AC20" s="167">
        <f t="shared" si="85"/>
        <v>0</v>
      </c>
      <c r="AD20" s="167">
        <f t="shared" si="85"/>
        <v>0</v>
      </c>
      <c r="AE20" s="167" t="e">
        <f t="shared" si="85"/>
        <v>#REF!</v>
      </c>
      <c r="AG20" s="2"/>
      <c r="AH20" s="167">
        <f t="shared" ref="AH20:AV20" si="86">SUM(AH18:AH19)</f>
        <v>11586916.213333333</v>
      </c>
      <c r="AI20" s="167">
        <f t="shared" si="86"/>
        <v>0</v>
      </c>
      <c r="AJ20" s="167">
        <f t="shared" si="86"/>
        <v>0</v>
      </c>
      <c r="AK20" s="167">
        <f t="shared" si="86"/>
        <v>0</v>
      </c>
      <c r="AL20" s="167">
        <f t="shared" si="86"/>
        <v>0</v>
      </c>
      <c r="AM20" s="167">
        <f t="shared" si="86"/>
        <v>11586916.213333333</v>
      </c>
      <c r="AN20" s="167" t="e">
        <f t="shared" si="86"/>
        <v>#REF!</v>
      </c>
      <c r="AO20" s="167">
        <f t="shared" si="86"/>
        <v>0</v>
      </c>
      <c r="AP20" s="167">
        <f t="shared" si="86"/>
        <v>0</v>
      </c>
      <c r="AQ20" s="167">
        <f t="shared" si="86"/>
        <v>0</v>
      </c>
      <c r="AR20" s="167">
        <f t="shared" si="86"/>
        <v>0</v>
      </c>
      <c r="AS20" s="167" t="e">
        <f t="shared" si="86"/>
        <v>#REF!</v>
      </c>
      <c r="AT20" s="2"/>
      <c r="AU20" s="167">
        <f t="shared" si="86"/>
        <v>46862256.899999999</v>
      </c>
      <c r="AV20" s="167" t="e">
        <f t="shared" si="86"/>
        <v>#REF!</v>
      </c>
      <c r="AW20" s="2"/>
    </row>
    <row r="21" spans="1:67" s="1" customFormat="1" ht="15" thickBot="1">
      <c r="A21" s="168" t="s">
        <v>56</v>
      </c>
      <c r="B21" s="169" t="e">
        <f>B16+B20</f>
        <v>#REF!</v>
      </c>
      <c r="C21" s="169">
        <f t="shared" ref="C21:AE21" si="87">C16+C20</f>
        <v>0</v>
      </c>
      <c r="D21" s="169" t="e">
        <f t="shared" si="87"/>
        <v>#REF!</v>
      </c>
      <c r="E21" s="169">
        <f t="shared" si="87"/>
        <v>0</v>
      </c>
      <c r="F21" s="169" t="e">
        <f t="shared" si="87"/>
        <v>#REF!</v>
      </c>
      <c r="G21" s="169" t="e">
        <f t="shared" si="87"/>
        <v>#REF!</v>
      </c>
      <c r="H21" s="169" t="e">
        <f t="shared" si="87"/>
        <v>#REF!</v>
      </c>
      <c r="I21" s="169">
        <f t="shared" si="87"/>
        <v>0</v>
      </c>
      <c r="J21" s="169" t="e">
        <f t="shared" si="87"/>
        <v>#REF!</v>
      </c>
      <c r="K21" s="169">
        <f t="shared" si="87"/>
        <v>0</v>
      </c>
      <c r="L21" s="169">
        <f t="shared" si="87"/>
        <v>0</v>
      </c>
      <c r="M21" s="169" t="e">
        <f t="shared" si="87"/>
        <v>#REF!</v>
      </c>
      <c r="N21" s="169" t="e">
        <f t="shared" si="87"/>
        <v>#REF!</v>
      </c>
      <c r="O21" s="169">
        <f t="shared" si="87"/>
        <v>0</v>
      </c>
      <c r="P21" s="169" t="e">
        <f t="shared" si="87"/>
        <v>#REF!</v>
      </c>
      <c r="Q21" s="169">
        <f t="shared" si="87"/>
        <v>0</v>
      </c>
      <c r="R21" s="169">
        <f t="shared" si="87"/>
        <v>0</v>
      </c>
      <c r="S21" s="169" t="e">
        <f t="shared" si="87"/>
        <v>#REF!</v>
      </c>
      <c r="T21" s="169" t="e">
        <f t="shared" si="87"/>
        <v>#REF!</v>
      </c>
      <c r="U21" s="169">
        <f t="shared" si="87"/>
        <v>0</v>
      </c>
      <c r="V21" s="169" t="e">
        <f t="shared" si="87"/>
        <v>#REF!</v>
      </c>
      <c r="W21" s="169">
        <f t="shared" si="87"/>
        <v>0</v>
      </c>
      <c r="X21" s="169">
        <f t="shared" si="87"/>
        <v>0</v>
      </c>
      <c r="Y21" s="169" t="e">
        <f t="shared" si="87"/>
        <v>#REF!</v>
      </c>
      <c r="Z21" s="169" t="e">
        <f t="shared" si="87"/>
        <v>#REF!</v>
      </c>
      <c r="AA21" s="169">
        <f t="shared" si="87"/>
        <v>0</v>
      </c>
      <c r="AB21" s="169" t="e">
        <f t="shared" si="87"/>
        <v>#REF!</v>
      </c>
      <c r="AC21" s="169">
        <f t="shared" si="87"/>
        <v>0</v>
      </c>
      <c r="AD21" s="169" t="e">
        <f t="shared" si="87"/>
        <v>#REF!</v>
      </c>
      <c r="AE21" s="169" t="e">
        <f t="shared" si="87"/>
        <v>#REF!</v>
      </c>
      <c r="AG21" s="2"/>
      <c r="AH21" s="169">
        <f t="shared" ref="AH21" si="88">AH16+AH20</f>
        <v>13862177.393333333</v>
      </c>
      <c r="AI21" s="169">
        <f t="shared" ref="AI21" si="89">AI16+AI20</f>
        <v>110000</v>
      </c>
      <c r="AJ21" s="169">
        <f t="shared" ref="AJ21" si="90">AJ16+AJ20</f>
        <v>1524000</v>
      </c>
      <c r="AK21" s="169">
        <f t="shared" ref="AK21" si="91">AK16+AK20</f>
        <v>450000</v>
      </c>
      <c r="AL21" s="169">
        <f t="shared" ref="AL21" si="92">AL16+AL20</f>
        <v>0</v>
      </c>
      <c r="AM21" s="169">
        <f t="shared" ref="AM21" si="93">AM16+AM20</f>
        <v>15946177.393333333</v>
      </c>
      <c r="AN21" s="169" t="e">
        <f t="shared" ref="AN21" si="94">AN16+AN20</f>
        <v>#REF!</v>
      </c>
      <c r="AO21" s="169">
        <f t="shared" ref="AO21" si="95">AO16+AO20</f>
        <v>-110000</v>
      </c>
      <c r="AP21" s="169" t="e">
        <f t="shared" ref="AP21" si="96">AP16+AP20</f>
        <v>#REF!</v>
      </c>
      <c r="AQ21" s="169">
        <f t="shared" ref="AQ21" si="97">AQ16+AQ20</f>
        <v>-450000</v>
      </c>
      <c r="AR21" s="169">
        <f t="shared" ref="AR21" si="98">AR16+AR20</f>
        <v>0</v>
      </c>
      <c r="AS21" s="169" t="e">
        <f t="shared" ref="AS21" si="99">AS16+AS20</f>
        <v>#REF!</v>
      </c>
      <c r="AT21" s="2"/>
      <c r="AU21" s="169">
        <f t="shared" ref="AU21" si="100">AU16+AU20</f>
        <v>64885358.339999996</v>
      </c>
      <c r="AV21" s="169" t="e">
        <f t="shared" ref="AV21" si="101">AV16+AV20</f>
        <v>#REF!</v>
      </c>
      <c r="AW21" s="2"/>
    </row>
    <row r="22" spans="1:67" s="45" customFormat="1" ht="7.5" customHeight="1" thickTop="1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1"/>
      <c r="AG22" s="122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122"/>
      <c r="AU22" s="48"/>
      <c r="AV22" s="48"/>
      <c r="AW22" s="2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ht="14.25" customHeight="1">
      <c r="A23" s="170" t="s">
        <v>211</v>
      </c>
      <c r="B23" s="10">
        <v>-2211457.3669999996</v>
      </c>
      <c r="C23" s="10"/>
      <c r="D23" s="10"/>
      <c r="E23" s="10">
        <v>-1650141.18</v>
      </c>
      <c r="F23" s="10"/>
      <c r="G23" s="12">
        <f>SUM(B23:F23)</f>
        <v>-3861598.5469999993</v>
      </c>
      <c r="H23" s="10">
        <v>-2115602.1913333298</v>
      </c>
      <c r="I23" s="10"/>
      <c r="J23" s="10"/>
      <c r="K23" s="10">
        <v>-76219.7300000002</v>
      </c>
      <c r="L23" s="11"/>
      <c r="M23" s="12">
        <f>SUM(H23:L23)</f>
        <v>-2191821.9213333298</v>
      </c>
      <c r="N23" s="10"/>
      <c r="O23" s="10"/>
      <c r="P23" s="10"/>
      <c r="Q23" s="10"/>
      <c r="R23" s="11"/>
      <c r="S23" s="12">
        <f>SUM(N23:R23)</f>
        <v>0</v>
      </c>
      <c r="T23" s="10"/>
      <c r="U23" s="10"/>
      <c r="V23" s="10"/>
      <c r="W23" s="10"/>
      <c r="X23" s="11"/>
      <c r="Y23" s="12">
        <f>SUM(T23:X23)</f>
        <v>0</v>
      </c>
      <c r="Z23" s="12">
        <f t="shared" ref="Z23" si="102">B23+H23+N23+T23</f>
        <v>-4327059.5583333299</v>
      </c>
      <c r="AA23" s="12">
        <f t="shared" ref="AA23" si="103">C23+I23+O23+U23</f>
        <v>0</v>
      </c>
      <c r="AB23" s="12">
        <f t="shared" ref="AB23" si="104">D23+J23+P23+V23</f>
        <v>0</v>
      </c>
      <c r="AC23" s="12">
        <f t="shared" ref="AC23" si="105">E23+K23+Q23+W23</f>
        <v>-1726360.9100000001</v>
      </c>
      <c r="AD23" s="12">
        <f t="shared" ref="AD23" si="106">F23+L23+R23+X23</f>
        <v>0</v>
      </c>
      <c r="AE23" s="12">
        <f>SUM(Z23:AD23)</f>
        <v>-6053420.46833333</v>
      </c>
      <c r="AG23" s="2"/>
      <c r="AH23" s="12">
        <v>-2115602.1913333298</v>
      </c>
      <c r="AI23" s="12"/>
      <c r="AJ23" s="12"/>
      <c r="AK23" s="12">
        <v>-76219.7300000002</v>
      </c>
      <c r="AL23" s="12"/>
      <c r="AM23" s="12">
        <f>SUM(AH23:AL23)</f>
        <v>-2191821.9213333298</v>
      </c>
      <c r="AN23" s="12">
        <f t="shared" ref="AN23" si="107">H23-AH23</f>
        <v>0</v>
      </c>
      <c r="AO23" s="12">
        <f t="shared" ref="AO23" si="108">I23-AI23</f>
        <v>0</v>
      </c>
      <c r="AP23" s="12">
        <f t="shared" ref="AP23" si="109">J23-AJ23</f>
        <v>0</v>
      </c>
      <c r="AQ23" s="12">
        <f t="shared" ref="AQ23" si="110">K23-AK23</f>
        <v>0</v>
      </c>
      <c r="AR23" s="12">
        <f t="shared" ref="AR23" si="111">L23-AL23</f>
        <v>0</v>
      </c>
      <c r="AS23" s="12">
        <f t="shared" ref="AS23" si="112">M23-AM23</f>
        <v>0</v>
      </c>
      <c r="AT23" s="2"/>
      <c r="AU23" s="12">
        <v>-6607325.4783333298</v>
      </c>
      <c r="AV23" s="12">
        <f>AE23-AU23</f>
        <v>553905.00999999978</v>
      </c>
      <c r="AW23" s="2"/>
    </row>
    <row r="24" spans="1:67" s="1" customFormat="1" ht="15" thickBot="1">
      <c r="A24" s="92" t="s">
        <v>57</v>
      </c>
      <c r="B24" s="93" t="e">
        <f>B21+B23</f>
        <v>#REF!</v>
      </c>
      <c r="C24" s="93">
        <f t="shared" ref="C24:Y24" si="113">C21+C23</f>
        <v>0</v>
      </c>
      <c r="D24" s="93" t="e">
        <f t="shared" si="113"/>
        <v>#REF!</v>
      </c>
      <c r="E24" s="93">
        <f t="shared" si="113"/>
        <v>-1650141.18</v>
      </c>
      <c r="F24" s="93" t="e">
        <f t="shared" si="113"/>
        <v>#REF!</v>
      </c>
      <c r="G24" s="93" t="e">
        <f t="shared" si="113"/>
        <v>#REF!</v>
      </c>
      <c r="H24" s="93" t="e">
        <f t="shared" si="113"/>
        <v>#REF!</v>
      </c>
      <c r="I24" s="93">
        <f t="shared" si="113"/>
        <v>0</v>
      </c>
      <c r="J24" s="93" t="e">
        <f t="shared" si="113"/>
        <v>#REF!</v>
      </c>
      <c r="K24" s="93">
        <f t="shared" si="113"/>
        <v>-76219.7300000002</v>
      </c>
      <c r="L24" s="93">
        <f t="shared" si="113"/>
        <v>0</v>
      </c>
      <c r="M24" s="93" t="e">
        <f t="shared" si="113"/>
        <v>#REF!</v>
      </c>
      <c r="N24" s="93" t="e">
        <f t="shared" si="113"/>
        <v>#REF!</v>
      </c>
      <c r="O24" s="93">
        <f t="shared" si="113"/>
        <v>0</v>
      </c>
      <c r="P24" s="93" t="e">
        <f t="shared" si="113"/>
        <v>#REF!</v>
      </c>
      <c r="Q24" s="93">
        <f t="shared" si="113"/>
        <v>0</v>
      </c>
      <c r="R24" s="93">
        <f t="shared" si="113"/>
        <v>0</v>
      </c>
      <c r="S24" s="93" t="e">
        <f t="shared" si="113"/>
        <v>#REF!</v>
      </c>
      <c r="T24" s="93" t="e">
        <f t="shared" si="113"/>
        <v>#REF!</v>
      </c>
      <c r="U24" s="93">
        <f t="shared" si="113"/>
        <v>0</v>
      </c>
      <c r="V24" s="93" t="e">
        <f t="shared" si="113"/>
        <v>#REF!</v>
      </c>
      <c r="W24" s="93">
        <f t="shared" si="113"/>
        <v>0</v>
      </c>
      <c r="X24" s="93">
        <f t="shared" si="113"/>
        <v>0</v>
      </c>
      <c r="Y24" s="93" t="e">
        <f t="shared" si="113"/>
        <v>#REF!</v>
      </c>
      <c r="Z24" s="93" t="e">
        <f t="shared" ref="Z24:AE24" si="114">Z21+Z23</f>
        <v>#REF!</v>
      </c>
      <c r="AA24" s="93">
        <f t="shared" si="114"/>
        <v>0</v>
      </c>
      <c r="AB24" s="93" t="e">
        <f t="shared" si="114"/>
        <v>#REF!</v>
      </c>
      <c r="AC24" s="93">
        <f t="shared" si="114"/>
        <v>-1726360.9100000001</v>
      </c>
      <c r="AD24" s="93" t="e">
        <f t="shared" si="114"/>
        <v>#REF!</v>
      </c>
      <c r="AE24" s="93" t="e">
        <f t="shared" si="114"/>
        <v>#REF!</v>
      </c>
      <c r="AG24" s="2"/>
      <c r="AH24" s="93">
        <f>AH21+AH23</f>
        <v>11746575.202000003</v>
      </c>
      <c r="AI24" s="93">
        <f t="shared" ref="AI24:AV24" si="115">AI21+AI23</f>
        <v>110000</v>
      </c>
      <c r="AJ24" s="93">
        <f t="shared" si="115"/>
        <v>1524000</v>
      </c>
      <c r="AK24" s="93">
        <f t="shared" si="115"/>
        <v>373780.26999999979</v>
      </c>
      <c r="AL24" s="93">
        <f t="shared" si="115"/>
        <v>0</v>
      </c>
      <c r="AM24" s="93">
        <f t="shared" si="115"/>
        <v>13754355.472000003</v>
      </c>
      <c r="AN24" s="93" t="e">
        <f t="shared" si="115"/>
        <v>#REF!</v>
      </c>
      <c r="AO24" s="93">
        <f t="shared" si="115"/>
        <v>-110000</v>
      </c>
      <c r="AP24" s="93" t="e">
        <f t="shared" si="115"/>
        <v>#REF!</v>
      </c>
      <c r="AQ24" s="93">
        <f t="shared" si="115"/>
        <v>-450000</v>
      </c>
      <c r="AR24" s="93">
        <f t="shared" si="115"/>
        <v>0</v>
      </c>
      <c r="AS24" s="93" t="e">
        <f t="shared" si="115"/>
        <v>#REF!</v>
      </c>
      <c r="AT24" s="2"/>
      <c r="AU24" s="93">
        <f t="shared" si="115"/>
        <v>58278032.861666664</v>
      </c>
      <c r="AV24" s="93" t="e">
        <f t="shared" si="115"/>
        <v>#REF!</v>
      </c>
      <c r="AW24" s="2"/>
    </row>
    <row r="25" spans="1:67" s="1" customFormat="1" ht="15.75" thickTop="1" thickBot="1">
      <c r="A25" s="155" t="s">
        <v>58</v>
      </c>
      <c r="B25" s="156" t="e">
        <f>B24/6.2/1000</f>
        <v>#REF!</v>
      </c>
      <c r="C25" s="156">
        <f t="shared" ref="C25:AE25" si="116">C24/6.2/1000</f>
        <v>0</v>
      </c>
      <c r="D25" s="156" t="e">
        <f t="shared" si="116"/>
        <v>#REF!</v>
      </c>
      <c r="E25" s="156">
        <f t="shared" si="116"/>
        <v>-266.15180322580647</v>
      </c>
      <c r="F25" s="156" t="e">
        <f t="shared" si="116"/>
        <v>#REF!</v>
      </c>
      <c r="G25" s="156" t="e">
        <f t="shared" si="116"/>
        <v>#REF!</v>
      </c>
      <c r="H25" s="156" t="e">
        <f t="shared" si="116"/>
        <v>#REF!</v>
      </c>
      <c r="I25" s="156">
        <f t="shared" si="116"/>
        <v>0</v>
      </c>
      <c r="J25" s="156" t="e">
        <f t="shared" si="116"/>
        <v>#REF!</v>
      </c>
      <c r="K25" s="156">
        <f t="shared" si="116"/>
        <v>-12.293504838709708</v>
      </c>
      <c r="L25" s="156">
        <f t="shared" si="116"/>
        <v>0</v>
      </c>
      <c r="M25" s="156" t="e">
        <f t="shared" si="116"/>
        <v>#REF!</v>
      </c>
      <c r="N25" s="156" t="e">
        <f t="shared" si="116"/>
        <v>#REF!</v>
      </c>
      <c r="O25" s="156">
        <f t="shared" si="116"/>
        <v>0</v>
      </c>
      <c r="P25" s="156" t="e">
        <f t="shared" si="116"/>
        <v>#REF!</v>
      </c>
      <c r="Q25" s="156">
        <f t="shared" si="116"/>
        <v>0</v>
      </c>
      <c r="R25" s="156">
        <f t="shared" si="116"/>
        <v>0</v>
      </c>
      <c r="S25" s="156" t="e">
        <f t="shared" si="116"/>
        <v>#REF!</v>
      </c>
      <c r="T25" s="156" t="e">
        <f t="shared" si="116"/>
        <v>#REF!</v>
      </c>
      <c r="U25" s="156">
        <f t="shared" si="116"/>
        <v>0</v>
      </c>
      <c r="V25" s="156" t="e">
        <f t="shared" si="116"/>
        <v>#REF!</v>
      </c>
      <c r="W25" s="156">
        <f t="shared" si="116"/>
        <v>0</v>
      </c>
      <c r="X25" s="156">
        <f t="shared" si="116"/>
        <v>0</v>
      </c>
      <c r="Y25" s="156" t="e">
        <f t="shared" si="116"/>
        <v>#REF!</v>
      </c>
      <c r="Z25" s="156" t="e">
        <f t="shared" si="116"/>
        <v>#REF!</v>
      </c>
      <c r="AA25" s="156">
        <f t="shared" si="116"/>
        <v>0</v>
      </c>
      <c r="AB25" s="156" t="e">
        <f t="shared" si="116"/>
        <v>#REF!</v>
      </c>
      <c r="AC25" s="156">
        <f t="shared" si="116"/>
        <v>-278.44530806451615</v>
      </c>
      <c r="AD25" s="156" t="e">
        <f t="shared" si="116"/>
        <v>#REF!</v>
      </c>
      <c r="AE25" s="156" t="e">
        <f t="shared" si="116"/>
        <v>#REF!</v>
      </c>
      <c r="AG25" s="2">
        <f t="shared" ref="AG25" si="117">AG24/6.15/1000</f>
        <v>0</v>
      </c>
      <c r="AH25" s="156">
        <f>AH24/6.2/1000</f>
        <v>1894.6089035483876</v>
      </c>
      <c r="AI25" s="156">
        <f t="shared" ref="AI25:AV25" si="118">AI24/6.2/1000</f>
        <v>17.741935483870964</v>
      </c>
      <c r="AJ25" s="156">
        <f t="shared" si="118"/>
        <v>245.8064516129032</v>
      </c>
      <c r="AK25" s="156">
        <f t="shared" si="118"/>
        <v>60.287140322580605</v>
      </c>
      <c r="AL25" s="156">
        <f t="shared" si="118"/>
        <v>0</v>
      </c>
      <c r="AM25" s="156">
        <f t="shared" si="118"/>
        <v>2218.4444309677419</v>
      </c>
      <c r="AN25" s="156" t="e">
        <f t="shared" si="118"/>
        <v>#REF!</v>
      </c>
      <c r="AO25" s="156">
        <f t="shared" si="118"/>
        <v>-17.741935483870964</v>
      </c>
      <c r="AP25" s="156" t="e">
        <f t="shared" si="118"/>
        <v>#REF!</v>
      </c>
      <c r="AQ25" s="156">
        <f t="shared" si="118"/>
        <v>-72.58064516129032</v>
      </c>
      <c r="AR25" s="156">
        <f t="shared" si="118"/>
        <v>0</v>
      </c>
      <c r="AS25" s="156" t="e">
        <f t="shared" si="118"/>
        <v>#REF!</v>
      </c>
      <c r="AT25" s="2"/>
      <c r="AU25" s="156">
        <f t="shared" si="118"/>
        <v>9399.6827196236554</v>
      </c>
      <c r="AV25" s="156" t="e">
        <f t="shared" si="118"/>
        <v>#REF!</v>
      </c>
      <c r="AW25" s="2"/>
    </row>
    <row r="26" spans="1:67" s="37" customFormat="1" ht="15" thickTop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67" s="1" customFormat="1">
      <c r="A27" s="2" t="s">
        <v>215</v>
      </c>
      <c r="B27" s="2">
        <v>1167324</v>
      </c>
      <c r="C27" s="2"/>
      <c r="D27" s="2"/>
      <c r="E27" s="2"/>
      <c r="F27" s="2"/>
      <c r="G27" s="2"/>
      <c r="H27" s="119"/>
      <c r="I27" s="119"/>
      <c r="J27" s="119"/>
      <c r="K27" s="119"/>
      <c r="L27" s="1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67" s="1" customFormat="1">
      <c r="B28" s="2"/>
      <c r="C28" s="2"/>
      <c r="D28" s="2"/>
      <c r="E28" s="2"/>
      <c r="F28" s="2"/>
      <c r="G28" s="2"/>
      <c r="H28" s="119"/>
      <c r="I28" s="119"/>
      <c r="J28" s="119"/>
      <c r="K28" s="119"/>
      <c r="L28" s="1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67" s="1" customFormat="1">
      <c r="H29" s="35"/>
      <c r="I29" s="35"/>
      <c r="J29" s="35"/>
      <c r="K29" s="35"/>
      <c r="L29" s="35"/>
      <c r="AU29" s="37"/>
      <c r="AV29" s="37"/>
    </row>
    <row r="30" spans="1:67" s="1" customFormat="1">
      <c r="H30" s="35"/>
      <c r="I30" s="35"/>
      <c r="J30" s="35"/>
      <c r="K30" s="35"/>
      <c r="L30" s="35"/>
      <c r="AU30" s="37"/>
      <c r="AV30" s="37"/>
    </row>
    <row r="31" spans="1:67" s="1" customFormat="1">
      <c r="H31" s="35"/>
      <c r="I31" s="35"/>
      <c r="J31" s="35"/>
      <c r="K31" s="35"/>
      <c r="L31" s="35"/>
      <c r="AU31" s="37"/>
      <c r="AV31" s="37"/>
    </row>
    <row r="32" spans="1:67" s="1" customFormat="1">
      <c r="H32" s="35"/>
      <c r="I32" s="35"/>
      <c r="J32" s="35"/>
      <c r="K32" s="35"/>
      <c r="L32" s="35"/>
      <c r="AU32" s="37"/>
      <c r="AV32" s="37"/>
    </row>
    <row r="33" spans="8:48" s="1" customFormat="1">
      <c r="H33" s="35"/>
      <c r="I33" s="35"/>
      <c r="J33" s="35"/>
      <c r="K33" s="35"/>
      <c r="L33" s="35"/>
      <c r="AU33" s="37"/>
      <c r="AV33" s="37"/>
    </row>
    <row r="34" spans="8:48" s="1" customFormat="1">
      <c r="H34" s="35"/>
      <c r="I34" s="35"/>
      <c r="J34" s="35"/>
      <c r="K34" s="35"/>
      <c r="L34" s="35"/>
      <c r="AU34" s="37"/>
      <c r="AV34" s="37"/>
    </row>
    <row r="35" spans="8:48" s="1" customFormat="1">
      <c r="H35" s="35"/>
      <c r="I35" s="35"/>
      <c r="J35" s="35"/>
      <c r="K35" s="35"/>
      <c r="L35" s="35"/>
      <c r="AU35" s="37"/>
      <c r="AV35" s="37"/>
    </row>
    <row r="36" spans="8:48" s="1" customFormat="1">
      <c r="H36" s="35"/>
      <c r="I36" s="35"/>
      <c r="J36" s="35"/>
      <c r="K36" s="35"/>
      <c r="L36" s="35"/>
      <c r="AU36" s="37"/>
      <c r="AV36" s="37"/>
    </row>
    <row r="37" spans="8:48" s="1" customFormat="1">
      <c r="H37" s="35"/>
      <c r="I37" s="35"/>
      <c r="J37" s="35"/>
      <c r="K37" s="35"/>
      <c r="L37" s="35"/>
      <c r="AU37" s="37"/>
      <c r="AV37" s="37"/>
    </row>
    <row r="38" spans="8:48" s="1" customFormat="1">
      <c r="H38" s="35"/>
      <c r="I38" s="35"/>
      <c r="J38" s="35"/>
      <c r="K38" s="35"/>
      <c r="L38" s="35"/>
      <c r="AU38" s="37"/>
      <c r="AV38" s="37"/>
    </row>
    <row r="39" spans="8:48" s="1" customFormat="1">
      <c r="H39" s="35"/>
      <c r="I39" s="35"/>
      <c r="J39" s="35"/>
      <c r="K39" s="35"/>
      <c r="L39" s="35"/>
      <c r="AU39" s="37"/>
      <c r="AV39" s="37"/>
    </row>
    <row r="40" spans="8:48" s="1" customFormat="1">
      <c r="H40" s="35"/>
      <c r="I40" s="35"/>
      <c r="J40" s="35"/>
      <c r="K40" s="35"/>
      <c r="L40" s="35"/>
      <c r="AU40" s="37"/>
      <c r="AV40" s="37"/>
    </row>
    <row r="41" spans="8:48" s="1" customFormat="1">
      <c r="H41" s="35"/>
      <c r="I41" s="35"/>
      <c r="J41" s="35"/>
      <c r="K41" s="35"/>
      <c r="L41" s="35"/>
      <c r="AU41" s="37"/>
      <c r="AV41" s="37"/>
    </row>
    <row r="42" spans="8:48" s="1" customFormat="1">
      <c r="H42" s="35"/>
      <c r="I42" s="35"/>
      <c r="J42" s="35"/>
      <c r="K42" s="35"/>
      <c r="L42" s="35"/>
      <c r="AU42" s="37"/>
      <c r="AV42" s="37"/>
    </row>
    <row r="43" spans="8:48" s="1" customFormat="1">
      <c r="H43" s="35"/>
      <c r="I43" s="35"/>
      <c r="J43" s="35"/>
      <c r="K43" s="35"/>
      <c r="L43" s="35"/>
      <c r="AU43" s="37"/>
      <c r="AV43" s="37"/>
    </row>
    <row r="44" spans="8:48" s="1" customFormat="1">
      <c r="H44" s="35"/>
      <c r="I44" s="35"/>
      <c r="J44" s="35"/>
      <c r="K44" s="35"/>
      <c r="L44" s="35"/>
      <c r="AU44" s="37"/>
      <c r="AV44" s="37"/>
    </row>
    <row r="45" spans="8:48" s="1" customFormat="1">
      <c r="H45" s="35"/>
      <c r="I45" s="35"/>
      <c r="J45" s="35"/>
      <c r="K45" s="35"/>
      <c r="L45" s="35"/>
      <c r="AU45" s="37"/>
      <c r="AV45" s="37"/>
    </row>
    <row r="46" spans="8:48" s="1" customFormat="1">
      <c r="H46" s="35"/>
      <c r="I46" s="35"/>
      <c r="J46" s="35"/>
      <c r="K46" s="35"/>
      <c r="L46" s="35"/>
      <c r="AU46" s="37"/>
      <c r="AV46" s="37"/>
    </row>
    <row r="47" spans="8:48" s="1" customFormat="1">
      <c r="H47" s="35"/>
      <c r="I47" s="35"/>
      <c r="J47" s="35"/>
      <c r="K47" s="35"/>
      <c r="L47" s="35"/>
      <c r="AU47" s="37"/>
      <c r="AV47" s="37"/>
    </row>
    <row r="48" spans="8:48" s="1" customFormat="1">
      <c r="H48" s="35"/>
      <c r="I48" s="35"/>
      <c r="J48" s="35"/>
      <c r="K48" s="35"/>
      <c r="L48" s="35"/>
      <c r="AU48" s="37"/>
      <c r="AV48" s="37"/>
    </row>
    <row r="49" spans="8:48" s="1" customFormat="1">
      <c r="H49" s="35"/>
      <c r="I49" s="35"/>
      <c r="J49" s="35"/>
      <c r="K49" s="35"/>
      <c r="L49" s="35"/>
      <c r="AU49" s="37"/>
      <c r="AV49" s="37"/>
    </row>
    <row r="50" spans="8:48" s="1" customFormat="1">
      <c r="H50" s="35"/>
      <c r="I50" s="35"/>
      <c r="J50" s="35"/>
      <c r="K50" s="35"/>
      <c r="L50" s="35"/>
      <c r="AU50" s="37"/>
      <c r="AV50" s="37"/>
    </row>
    <row r="51" spans="8:48" s="1" customFormat="1">
      <c r="H51" s="35"/>
      <c r="I51" s="35"/>
      <c r="J51" s="35"/>
      <c r="K51" s="35"/>
      <c r="L51" s="35"/>
      <c r="AU51" s="37"/>
      <c r="AV51" s="37"/>
    </row>
    <row r="52" spans="8:48" s="1" customFormat="1">
      <c r="H52" s="35"/>
      <c r="I52" s="35"/>
      <c r="J52" s="35"/>
      <c r="K52" s="35"/>
      <c r="L52" s="35"/>
      <c r="AU52" s="37"/>
      <c r="AV52" s="37"/>
    </row>
    <row r="53" spans="8:48" s="1" customFormat="1">
      <c r="H53" s="35"/>
      <c r="I53" s="35"/>
      <c r="J53" s="35"/>
      <c r="K53" s="35"/>
      <c r="L53" s="35"/>
      <c r="AU53" s="37"/>
      <c r="AV53" s="37"/>
    </row>
    <row r="54" spans="8:48" s="1" customFormat="1">
      <c r="H54" s="35"/>
      <c r="I54" s="35"/>
      <c r="J54" s="35"/>
      <c r="K54" s="35"/>
      <c r="L54" s="35"/>
      <c r="AU54" s="37"/>
      <c r="AV54" s="37"/>
    </row>
    <row r="55" spans="8:48" s="1" customFormat="1">
      <c r="H55" s="35"/>
      <c r="I55" s="35"/>
      <c r="J55" s="35"/>
      <c r="K55" s="35"/>
      <c r="L55" s="35"/>
      <c r="AU55" s="37"/>
      <c r="AV55" s="37"/>
    </row>
    <row r="56" spans="8:48" s="1" customFormat="1">
      <c r="H56" s="35"/>
      <c r="I56" s="35"/>
      <c r="J56" s="35"/>
      <c r="K56" s="35"/>
      <c r="L56" s="35"/>
      <c r="AU56" s="37"/>
      <c r="AV56" s="37"/>
    </row>
    <row r="57" spans="8:48" s="1" customFormat="1">
      <c r="H57" s="35"/>
      <c r="I57" s="35"/>
      <c r="J57" s="35"/>
      <c r="K57" s="35"/>
      <c r="L57" s="35"/>
      <c r="AU57" s="37"/>
      <c r="AV57" s="37"/>
    </row>
    <row r="58" spans="8:48" s="1" customFormat="1">
      <c r="H58" s="35"/>
      <c r="I58" s="35"/>
      <c r="J58" s="35"/>
      <c r="K58" s="35"/>
      <c r="L58" s="35"/>
      <c r="AU58" s="37"/>
      <c r="AV58" s="37"/>
    </row>
    <row r="59" spans="8:48" s="1" customFormat="1">
      <c r="H59" s="35"/>
      <c r="I59" s="35"/>
      <c r="J59" s="35"/>
      <c r="K59" s="35"/>
      <c r="L59" s="35"/>
      <c r="AU59" s="37"/>
      <c r="AV59" s="37"/>
    </row>
    <row r="60" spans="8:48" s="1" customFormat="1">
      <c r="H60" s="35"/>
      <c r="I60" s="35"/>
      <c r="J60" s="35"/>
      <c r="K60" s="35"/>
      <c r="L60" s="35"/>
      <c r="AU60" s="37"/>
      <c r="AV60" s="37"/>
    </row>
    <row r="61" spans="8:48" s="1" customFormat="1">
      <c r="H61" s="35"/>
      <c r="I61" s="35"/>
      <c r="J61" s="35"/>
      <c r="K61" s="35"/>
      <c r="L61" s="35"/>
      <c r="AU61" s="37"/>
      <c r="AV61" s="37"/>
    </row>
    <row r="62" spans="8:48" s="1" customFormat="1">
      <c r="H62" s="35"/>
      <c r="I62" s="35"/>
      <c r="J62" s="35"/>
      <c r="K62" s="35"/>
      <c r="L62" s="35"/>
      <c r="AU62" s="37"/>
      <c r="AV62" s="37"/>
    </row>
    <row r="63" spans="8:48" s="1" customFormat="1">
      <c r="H63" s="35"/>
      <c r="I63" s="35"/>
      <c r="J63" s="35"/>
      <c r="K63" s="35"/>
      <c r="L63" s="35"/>
      <c r="AU63" s="37"/>
      <c r="AV63" s="37"/>
    </row>
    <row r="64" spans="8:48" s="1" customFormat="1">
      <c r="H64" s="35"/>
      <c r="I64" s="35"/>
      <c r="J64" s="35"/>
      <c r="K64" s="35"/>
      <c r="L64" s="35"/>
      <c r="AU64" s="37"/>
      <c r="AV64" s="37"/>
    </row>
    <row r="65" spans="8:48" s="1" customFormat="1">
      <c r="H65" s="35"/>
      <c r="I65" s="35"/>
      <c r="J65" s="35"/>
      <c r="K65" s="35"/>
      <c r="L65" s="35"/>
      <c r="AU65" s="37"/>
      <c r="AV65" s="37"/>
    </row>
    <row r="66" spans="8:48" s="1" customFormat="1">
      <c r="H66" s="35"/>
      <c r="I66" s="35"/>
      <c r="J66" s="35"/>
      <c r="K66" s="35"/>
      <c r="L66" s="35"/>
      <c r="AU66" s="37"/>
      <c r="AV66" s="37"/>
    </row>
    <row r="67" spans="8:48" s="1" customFormat="1">
      <c r="H67" s="35"/>
      <c r="I67" s="35"/>
      <c r="J67" s="35"/>
      <c r="K67" s="35"/>
      <c r="L67" s="35"/>
      <c r="AU67" s="37"/>
      <c r="AV67" s="37"/>
    </row>
    <row r="68" spans="8:48" s="1" customFormat="1">
      <c r="H68" s="35"/>
      <c r="I68" s="35"/>
      <c r="J68" s="35"/>
      <c r="K68" s="35"/>
      <c r="L68" s="35"/>
      <c r="AU68" s="37"/>
      <c r="AV68" s="37"/>
    </row>
    <row r="69" spans="8:48" s="1" customFormat="1">
      <c r="H69" s="35"/>
      <c r="I69" s="35"/>
      <c r="J69" s="35"/>
      <c r="K69" s="35"/>
      <c r="L69" s="35"/>
      <c r="AU69" s="37"/>
      <c r="AV69" s="37"/>
    </row>
    <row r="70" spans="8:48" s="1" customFormat="1">
      <c r="H70" s="35"/>
      <c r="I70" s="35"/>
      <c r="J70" s="35"/>
      <c r="K70" s="35"/>
      <c r="L70" s="35"/>
      <c r="AU70" s="37"/>
      <c r="AV70" s="37"/>
    </row>
    <row r="71" spans="8:48" s="1" customFormat="1">
      <c r="H71" s="35"/>
      <c r="I71" s="35"/>
      <c r="J71" s="35"/>
      <c r="K71" s="35"/>
      <c r="L71" s="35"/>
      <c r="AU71" s="37"/>
      <c r="AV71" s="37"/>
    </row>
    <row r="72" spans="8:48" s="1" customFormat="1">
      <c r="H72" s="35"/>
      <c r="I72" s="35"/>
      <c r="J72" s="35"/>
      <c r="K72" s="35"/>
      <c r="L72" s="35"/>
      <c r="AU72" s="37"/>
      <c r="AV72" s="37"/>
    </row>
    <row r="73" spans="8:48" s="1" customFormat="1">
      <c r="H73" s="35"/>
      <c r="I73" s="35"/>
      <c r="J73" s="35"/>
      <c r="K73" s="35"/>
      <c r="L73" s="35"/>
      <c r="AU73" s="37"/>
      <c r="AV73" s="37"/>
    </row>
    <row r="74" spans="8:48" s="1" customFormat="1">
      <c r="H74" s="35"/>
      <c r="I74" s="35"/>
      <c r="J74" s="35"/>
      <c r="K74" s="35"/>
      <c r="L74" s="35"/>
      <c r="AU74" s="37"/>
      <c r="AV74" s="37"/>
    </row>
    <row r="75" spans="8:48" s="1" customFormat="1">
      <c r="H75" s="35"/>
      <c r="I75" s="35"/>
      <c r="J75" s="35"/>
      <c r="K75" s="35"/>
      <c r="L75" s="35"/>
      <c r="AU75" s="37"/>
      <c r="AV75" s="37"/>
    </row>
    <row r="76" spans="8:48" s="1" customFormat="1">
      <c r="H76" s="35"/>
      <c r="I76" s="35"/>
      <c r="J76" s="35"/>
      <c r="K76" s="35"/>
      <c r="L76" s="35"/>
      <c r="AU76" s="37"/>
      <c r="AV76" s="37"/>
    </row>
    <row r="77" spans="8:48" s="1" customFormat="1">
      <c r="H77" s="35"/>
      <c r="I77" s="35"/>
      <c r="J77" s="35"/>
      <c r="K77" s="35"/>
      <c r="L77" s="35"/>
      <c r="AU77" s="37"/>
      <c r="AV77" s="37"/>
    </row>
    <row r="78" spans="8:48" s="1" customFormat="1">
      <c r="H78" s="35"/>
      <c r="I78" s="35"/>
      <c r="J78" s="35"/>
      <c r="K78" s="35"/>
      <c r="L78" s="35"/>
      <c r="AU78" s="37"/>
      <c r="AV78" s="37"/>
    </row>
    <row r="79" spans="8:48" s="1" customFormat="1">
      <c r="H79" s="35"/>
      <c r="I79" s="35"/>
      <c r="J79" s="35"/>
      <c r="K79" s="35"/>
      <c r="L79" s="35"/>
      <c r="AU79" s="37"/>
      <c r="AV79" s="37"/>
    </row>
    <row r="80" spans="8:48" s="1" customFormat="1">
      <c r="H80" s="35"/>
      <c r="I80" s="35"/>
      <c r="J80" s="35"/>
      <c r="K80" s="35"/>
      <c r="L80" s="35"/>
      <c r="AU80" s="37"/>
      <c r="AV80" s="37"/>
    </row>
    <row r="81" spans="8:48" s="1" customFormat="1">
      <c r="H81" s="35"/>
      <c r="I81" s="35"/>
      <c r="J81" s="35"/>
      <c r="K81" s="35"/>
      <c r="L81" s="35"/>
      <c r="AU81" s="37"/>
      <c r="AV81" s="37"/>
    </row>
    <row r="82" spans="8:48" s="1" customFormat="1">
      <c r="H82" s="35"/>
      <c r="I82" s="35"/>
      <c r="J82" s="35"/>
      <c r="K82" s="35"/>
      <c r="L82" s="35"/>
      <c r="AU82" s="37"/>
      <c r="AV82" s="37"/>
    </row>
    <row r="83" spans="8:48" s="1" customFormat="1">
      <c r="H83" s="35"/>
      <c r="I83" s="35"/>
      <c r="J83" s="35"/>
      <c r="K83" s="35"/>
      <c r="L83" s="35"/>
      <c r="AU83" s="37"/>
      <c r="AV83" s="37"/>
    </row>
    <row r="84" spans="8:48" s="1" customFormat="1">
      <c r="H84" s="35"/>
      <c r="I84" s="35"/>
      <c r="J84" s="35"/>
      <c r="K84" s="35"/>
      <c r="L84" s="35"/>
      <c r="AU84" s="37"/>
      <c r="AV84" s="37"/>
    </row>
    <row r="85" spans="8:48" s="1" customFormat="1">
      <c r="H85" s="35"/>
      <c r="I85" s="35"/>
      <c r="J85" s="35"/>
      <c r="K85" s="35"/>
      <c r="L85" s="35"/>
      <c r="AU85" s="37"/>
      <c r="AV85" s="37"/>
    </row>
    <row r="86" spans="8:48" s="1" customFormat="1">
      <c r="H86" s="35"/>
      <c r="I86" s="35"/>
      <c r="J86" s="35"/>
      <c r="K86" s="35"/>
      <c r="L86" s="35"/>
      <c r="AU86" s="37"/>
      <c r="AV86" s="37"/>
    </row>
    <row r="87" spans="8:48" s="1" customFormat="1">
      <c r="H87" s="35"/>
      <c r="I87" s="35"/>
      <c r="J87" s="35"/>
      <c r="K87" s="35"/>
      <c r="L87" s="35"/>
      <c r="AU87" s="37"/>
      <c r="AV87" s="37"/>
    </row>
    <row r="88" spans="8:48" s="1" customFormat="1">
      <c r="H88" s="35"/>
      <c r="I88" s="35"/>
      <c r="J88" s="35"/>
      <c r="K88" s="35"/>
      <c r="L88" s="35"/>
      <c r="AU88" s="37"/>
      <c r="AV88" s="37"/>
    </row>
    <row r="89" spans="8:48" s="1" customFormat="1">
      <c r="H89" s="35"/>
      <c r="I89" s="35"/>
      <c r="J89" s="35"/>
      <c r="K89" s="35"/>
      <c r="L89" s="35"/>
      <c r="AU89" s="37"/>
      <c r="AV89" s="37"/>
    </row>
    <row r="90" spans="8:48" s="1" customFormat="1">
      <c r="H90" s="35"/>
      <c r="I90" s="35"/>
      <c r="J90" s="35"/>
      <c r="K90" s="35"/>
      <c r="L90" s="35"/>
      <c r="AU90" s="37"/>
      <c r="AV90" s="37"/>
    </row>
    <row r="91" spans="8:48" s="1" customFormat="1">
      <c r="H91" s="35"/>
      <c r="I91" s="35"/>
      <c r="J91" s="35"/>
      <c r="K91" s="35"/>
      <c r="L91" s="35"/>
      <c r="AU91" s="37"/>
      <c r="AV91" s="37"/>
    </row>
    <row r="92" spans="8:48" s="1" customFormat="1">
      <c r="H92" s="35"/>
      <c r="I92" s="35"/>
      <c r="J92" s="35"/>
      <c r="K92" s="35"/>
      <c r="L92" s="35"/>
      <c r="AU92" s="37"/>
      <c r="AV92" s="37"/>
    </row>
    <row r="93" spans="8:48" s="1" customFormat="1">
      <c r="H93" s="35"/>
      <c r="I93" s="35"/>
      <c r="J93" s="35"/>
      <c r="K93" s="35"/>
      <c r="L93" s="35"/>
      <c r="AU93" s="37"/>
      <c r="AV93" s="37"/>
    </row>
    <row r="94" spans="8:48" s="1" customFormat="1">
      <c r="H94" s="35"/>
      <c r="I94" s="35"/>
      <c r="J94" s="35"/>
      <c r="K94" s="35"/>
      <c r="L94" s="35"/>
      <c r="AU94" s="37"/>
      <c r="AV94" s="37"/>
    </row>
    <row r="95" spans="8:48" s="1" customFormat="1">
      <c r="H95" s="35"/>
      <c r="I95" s="35"/>
      <c r="J95" s="35"/>
      <c r="K95" s="35"/>
      <c r="L95" s="35"/>
      <c r="AU95" s="37"/>
      <c r="AV95" s="37"/>
    </row>
    <row r="96" spans="8:48" s="1" customFormat="1">
      <c r="H96" s="35"/>
      <c r="I96" s="35"/>
      <c r="J96" s="35"/>
      <c r="K96" s="35"/>
      <c r="L96" s="35"/>
      <c r="AU96" s="37"/>
      <c r="AV96" s="37"/>
    </row>
    <row r="97" spans="8:48" s="1" customFormat="1">
      <c r="H97" s="35"/>
      <c r="I97" s="35"/>
      <c r="J97" s="35"/>
      <c r="K97" s="35"/>
      <c r="L97" s="35"/>
      <c r="AU97" s="37"/>
      <c r="AV97" s="37"/>
    </row>
    <row r="98" spans="8:48" s="1" customFormat="1">
      <c r="H98" s="35"/>
      <c r="I98" s="35"/>
      <c r="J98" s="35"/>
      <c r="K98" s="35"/>
      <c r="L98" s="35"/>
      <c r="AU98" s="37"/>
      <c r="AV98" s="37"/>
    </row>
    <row r="99" spans="8:48" s="1" customFormat="1">
      <c r="H99" s="35"/>
      <c r="I99" s="35"/>
      <c r="J99" s="35"/>
      <c r="K99" s="35"/>
      <c r="L99" s="35"/>
      <c r="AU99" s="37"/>
      <c r="AV99" s="37"/>
    </row>
    <row r="100" spans="8:48" s="1" customFormat="1">
      <c r="H100" s="35"/>
      <c r="I100" s="35"/>
      <c r="J100" s="35"/>
      <c r="K100" s="35"/>
      <c r="L100" s="35"/>
      <c r="AU100" s="37"/>
      <c r="AV100" s="37"/>
    </row>
    <row r="101" spans="8:48" s="1" customFormat="1">
      <c r="H101" s="35"/>
      <c r="I101" s="35"/>
      <c r="J101" s="35"/>
      <c r="K101" s="35"/>
      <c r="L101" s="35"/>
      <c r="AU101" s="37"/>
      <c r="AV101" s="37"/>
    </row>
    <row r="102" spans="8:48" s="1" customFormat="1">
      <c r="H102" s="35"/>
      <c r="I102" s="35"/>
      <c r="J102" s="35"/>
      <c r="K102" s="35"/>
      <c r="L102" s="35"/>
      <c r="AU102" s="37"/>
      <c r="AV102" s="37"/>
    </row>
    <row r="103" spans="8:48" s="1" customFormat="1">
      <c r="H103" s="35"/>
      <c r="I103" s="35"/>
      <c r="J103" s="35"/>
      <c r="K103" s="35"/>
      <c r="L103" s="35"/>
      <c r="AU103" s="37"/>
      <c r="AV103" s="37"/>
    </row>
    <row r="104" spans="8:48" s="1" customFormat="1">
      <c r="H104" s="35"/>
      <c r="I104" s="35"/>
      <c r="J104" s="35"/>
      <c r="K104" s="35"/>
      <c r="L104" s="35"/>
      <c r="AU104" s="37"/>
      <c r="AV104" s="37"/>
    </row>
    <row r="105" spans="8:48" s="1" customFormat="1">
      <c r="H105" s="35"/>
      <c r="I105" s="35"/>
      <c r="J105" s="35"/>
      <c r="K105" s="35"/>
      <c r="L105" s="35"/>
      <c r="AU105" s="37"/>
      <c r="AV105" s="37"/>
    </row>
    <row r="106" spans="8:48" s="1" customFormat="1">
      <c r="H106" s="35"/>
      <c r="I106" s="35"/>
      <c r="J106" s="35"/>
      <c r="K106" s="35"/>
      <c r="L106" s="35"/>
      <c r="AU106" s="37"/>
      <c r="AV106" s="37"/>
    </row>
    <row r="107" spans="8:48" s="1" customFormat="1">
      <c r="H107" s="35"/>
      <c r="I107" s="35"/>
      <c r="J107" s="35"/>
      <c r="K107" s="35"/>
      <c r="L107" s="35"/>
      <c r="AU107" s="37"/>
      <c r="AV107" s="37"/>
    </row>
    <row r="108" spans="8:48" s="1" customFormat="1">
      <c r="H108" s="35"/>
      <c r="I108" s="35"/>
      <c r="J108" s="35"/>
      <c r="K108" s="35"/>
      <c r="L108" s="35"/>
      <c r="AU108" s="37"/>
      <c r="AV108" s="37"/>
    </row>
    <row r="109" spans="8:48" s="1" customFormat="1">
      <c r="H109" s="35"/>
      <c r="I109" s="35"/>
      <c r="J109" s="35"/>
      <c r="K109" s="35"/>
      <c r="L109" s="35"/>
      <c r="AU109" s="37"/>
      <c r="AV109" s="37"/>
    </row>
    <row r="110" spans="8:48" s="1" customFormat="1">
      <c r="H110" s="35"/>
      <c r="I110" s="35"/>
      <c r="J110" s="35"/>
      <c r="K110" s="35"/>
      <c r="L110" s="35"/>
      <c r="AU110" s="37"/>
      <c r="AV110" s="37"/>
    </row>
    <row r="111" spans="8:48" s="1" customFormat="1">
      <c r="H111" s="35"/>
      <c r="I111" s="35"/>
      <c r="J111" s="35"/>
      <c r="K111" s="35"/>
      <c r="L111" s="35"/>
      <c r="AU111" s="37"/>
      <c r="AV111" s="37"/>
    </row>
    <row r="112" spans="8:48" s="1" customFormat="1">
      <c r="H112" s="35"/>
      <c r="I112" s="35"/>
      <c r="J112" s="35"/>
      <c r="K112" s="35"/>
      <c r="L112" s="35"/>
      <c r="AU112" s="37"/>
      <c r="AV112" s="37"/>
    </row>
    <row r="113" spans="8:48" s="1" customFormat="1">
      <c r="H113" s="35"/>
      <c r="I113" s="35"/>
      <c r="J113" s="35"/>
      <c r="K113" s="35"/>
      <c r="L113" s="35"/>
      <c r="AU113" s="37"/>
      <c r="AV113" s="37"/>
    </row>
    <row r="114" spans="8:48" s="1" customFormat="1">
      <c r="H114" s="35"/>
      <c r="I114" s="35"/>
      <c r="J114" s="35"/>
      <c r="K114" s="35"/>
      <c r="L114" s="35"/>
      <c r="AU114" s="37"/>
      <c r="AV114" s="37"/>
    </row>
    <row r="115" spans="8:48" s="1" customFormat="1">
      <c r="H115" s="35"/>
      <c r="I115" s="35"/>
      <c r="J115" s="35"/>
      <c r="K115" s="35"/>
      <c r="L115" s="35"/>
      <c r="AU115" s="37"/>
      <c r="AV115" s="37"/>
    </row>
    <row r="116" spans="8:48" s="1" customFormat="1">
      <c r="H116" s="35"/>
      <c r="I116" s="35"/>
      <c r="J116" s="35"/>
      <c r="K116" s="35"/>
      <c r="L116" s="35"/>
      <c r="AU116" s="37"/>
      <c r="AV116" s="37"/>
    </row>
    <row r="117" spans="8:48" s="1" customFormat="1">
      <c r="H117" s="35"/>
      <c r="I117" s="35"/>
      <c r="J117" s="35"/>
      <c r="K117" s="35"/>
      <c r="L117" s="35"/>
      <c r="AU117" s="37"/>
      <c r="AV117" s="37"/>
    </row>
    <row r="118" spans="8:48" s="1" customFormat="1">
      <c r="H118" s="35"/>
      <c r="I118" s="35"/>
      <c r="J118" s="35"/>
      <c r="K118" s="35"/>
      <c r="L118" s="35"/>
      <c r="AU118" s="37"/>
      <c r="AV118" s="37"/>
    </row>
    <row r="119" spans="8:48" s="1" customFormat="1">
      <c r="H119" s="35"/>
      <c r="I119" s="35"/>
      <c r="J119" s="35"/>
      <c r="K119" s="35"/>
      <c r="L119" s="35"/>
      <c r="AU119" s="37"/>
      <c r="AV119" s="37"/>
    </row>
    <row r="120" spans="8:48" s="1" customFormat="1">
      <c r="H120" s="35"/>
      <c r="I120" s="35"/>
      <c r="J120" s="35"/>
      <c r="K120" s="35"/>
      <c r="L120" s="35"/>
      <c r="AU120" s="37"/>
      <c r="AV120" s="37"/>
    </row>
    <row r="121" spans="8:48" s="1" customFormat="1">
      <c r="H121" s="35"/>
      <c r="I121" s="35"/>
      <c r="J121" s="35"/>
      <c r="K121" s="35"/>
      <c r="L121" s="35"/>
      <c r="AU121" s="37"/>
      <c r="AV121" s="37"/>
    </row>
    <row r="122" spans="8:48" s="1" customFormat="1">
      <c r="H122" s="35"/>
      <c r="I122" s="35"/>
      <c r="J122" s="35"/>
      <c r="K122" s="35"/>
      <c r="L122" s="35"/>
      <c r="AU122" s="37"/>
      <c r="AV122" s="37"/>
    </row>
    <row r="123" spans="8:48" s="1" customFormat="1">
      <c r="H123" s="35"/>
      <c r="I123" s="35"/>
      <c r="J123" s="35"/>
      <c r="K123" s="35"/>
      <c r="L123" s="35"/>
      <c r="AU123" s="37"/>
      <c r="AV123" s="37"/>
    </row>
    <row r="124" spans="8:48" s="1" customFormat="1">
      <c r="H124" s="35"/>
      <c r="I124" s="35"/>
      <c r="J124" s="35"/>
      <c r="K124" s="35"/>
      <c r="L124" s="35"/>
      <c r="AU124" s="37"/>
      <c r="AV124" s="37"/>
    </row>
    <row r="125" spans="8:48" s="1" customFormat="1">
      <c r="H125" s="35"/>
      <c r="I125" s="35"/>
      <c r="J125" s="35"/>
      <c r="K125" s="35"/>
      <c r="L125" s="35"/>
      <c r="AU125" s="37"/>
      <c r="AV125" s="37"/>
    </row>
    <row r="126" spans="8:48" s="1" customFormat="1">
      <c r="H126" s="35"/>
      <c r="I126" s="35"/>
      <c r="J126" s="35"/>
      <c r="K126" s="35"/>
      <c r="L126" s="35"/>
      <c r="AU126" s="37"/>
      <c r="AV126" s="37"/>
    </row>
    <row r="127" spans="8:48" s="1" customFormat="1">
      <c r="H127" s="35"/>
      <c r="I127" s="35"/>
      <c r="J127" s="35"/>
      <c r="K127" s="35"/>
      <c r="L127" s="35"/>
      <c r="AU127" s="37"/>
      <c r="AV127" s="37"/>
    </row>
    <row r="128" spans="8:48" s="1" customFormat="1">
      <c r="H128" s="35"/>
      <c r="I128" s="35"/>
      <c r="J128" s="35"/>
      <c r="K128" s="35"/>
      <c r="L128" s="35"/>
      <c r="AU128" s="37"/>
      <c r="AV128" s="37"/>
    </row>
    <row r="129" spans="8:48" s="1" customFormat="1">
      <c r="H129" s="35"/>
      <c r="I129" s="35"/>
      <c r="J129" s="35"/>
      <c r="K129" s="35"/>
      <c r="L129" s="35"/>
      <c r="AU129" s="37"/>
      <c r="AV129" s="37"/>
    </row>
    <row r="130" spans="8:48" s="1" customFormat="1">
      <c r="H130" s="35"/>
      <c r="I130" s="35"/>
      <c r="J130" s="35"/>
      <c r="K130" s="35"/>
      <c r="L130" s="35"/>
      <c r="AU130" s="37"/>
      <c r="AV130" s="37"/>
    </row>
    <row r="131" spans="8:48" s="1" customFormat="1">
      <c r="H131" s="35"/>
      <c r="I131" s="35"/>
      <c r="J131" s="35"/>
      <c r="K131" s="35"/>
      <c r="L131" s="35"/>
      <c r="AU131" s="37"/>
      <c r="AV131" s="37"/>
    </row>
    <row r="132" spans="8:48" s="1" customFormat="1">
      <c r="H132" s="35"/>
      <c r="I132" s="35"/>
      <c r="J132" s="35"/>
      <c r="K132" s="35"/>
      <c r="L132" s="35"/>
      <c r="AU132" s="37"/>
      <c r="AV132" s="37"/>
    </row>
    <row r="133" spans="8:48" s="1" customFormat="1">
      <c r="H133" s="35"/>
      <c r="I133" s="35"/>
      <c r="J133" s="35"/>
      <c r="K133" s="35"/>
      <c r="L133" s="35"/>
      <c r="AU133" s="37"/>
      <c r="AV133" s="37"/>
    </row>
    <row r="134" spans="8:48" s="1" customFormat="1">
      <c r="H134" s="35"/>
      <c r="I134" s="35"/>
      <c r="J134" s="35"/>
      <c r="K134" s="35"/>
      <c r="L134" s="35"/>
      <c r="AU134" s="37"/>
      <c r="AV134" s="37"/>
    </row>
    <row r="135" spans="8:48" s="1" customFormat="1">
      <c r="H135" s="35"/>
      <c r="I135" s="35"/>
      <c r="J135" s="35"/>
      <c r="K135" s="35"/>
      <c r="L135" s="35"/>
      <c r="AU135" s="37"/>
      <c r="AV135" s="37"/>
    </row>
    <row r="136" spans="8:48" s="1" customFormat="1">
      <c r="H136" s="35"/>
      <c r="I136" s="35"/>
      <c r="J136" s="35"/>
      <c r="K136" s="35"/>
      <c r="L136" s="35"/>
      <c r="AU136" s="37"/>
      <c r="AV136" s="37"/>
    </row>
    <row r="137" spans="8:48" s="1" customFormat="1">
      <c r="H137" s="35"/>
      <c r="I137" s="35"/>
      <c r="J137" s="35"/>
      <c r="K137" s="35"/>
      <c r="L137" s="35"/>
      <c r="AU137" s="37"/>
      <c r="AV137" s="37"/>
    </row>
    <row r="138" spans="8:48" s="1" customFormat="1">
      <c r="H138" s="35"/>
      <c r="I138" s="35"/>
      <c r="J138" s="35"/>
      <c r="K138" s="35"/>
      <c r="L138" s="35"/>
      <c r="AU138" s="37"/>
      <c r="AV138" s="37"/>
    </row>
    <row r="139" spans="8:48" s="1" customFormat="1">
      <c r="H139" s="35"/>
      <c r="I139" s="35"/>
      <c r="J139" s="35"/>
      <c r="K139" s="35"/>
      <c r="L139" s="35"/>
      <c r="AU139" s="37"/>
      <c r="AV139" s="37"/>
    </row>
    <row r="140" spans="8:48" s="1" customFormat="1">
      <c r="H140" s="35"/>
      <c r="I140" s="35"/>
      <c r="J140" s="35"/>
      <c r="K140" s="35"/>
      <c r="L140" s="35"/>
      <c r="AU140" s="37"/>
      <c r="AV140" s="37"/>
    </row>
    <row r="141" spans="8:48" s="1" customFormat="1">
      <c r="H141" s="35"/>
      <c r="I141" s="35"/>
      <c r="J141" s="35"/>
      <c r="K141" s="35"/>
      <c r="L141" s="35"/>
      <c r="AU141" s="37"/>
      <c r="AV141" s="37"/>
    </row>
    <row r="142" spans="8:48" s="1" customFormat="1">
      <c r="H142" s="35"/>
      <c r="I142" s="35"/>
      <c r="J142" s="35"/>
      <c r="K142" s="35"/>
      <c r="L142" s="35"/>
      <c r="AU142" s="37"/>
      <c r="AV142" s="37"/>
    </row>
    <row r="143" spans="8:48" s="1" customFormat="1">
      <c r="H143" s="35"/>
      <c r="I143" s="35"/>
      <c r="J143" s="35"/>
      <c r="K143" s="35"/>
      <c r="L143" s="35"/>
      <c r="AU143" s="37"/>
      <c r="AV143" s="37"/>
    </row>
    <row r="144" spans="8:48" s="1" customFormat="1">
      <c r="H144" s="35"/>
      <c r="I144" s="35"/>
      <c r="J144" s="35"/>
      <c r="K144" s="35"/>
      <c r="L144" s="35"/>
      <c r="AU144" s="37"/>
      <c r="AV144" s="37"/>
    </row>
    <row r="145" spans="8:48" s="1" customFormat="1">
      <c r="H145" s="35"/>
      <c r="I145" s="35"/>
      <c r="J145" s="35"/>
      <c r="K145" s="35"/>
      <c r="L145" s="35"/>
      <c r="AU145" s="37"/>
      <c r="AV145" s="37"/>
    </row>
    <row r="146" spans="8:48" s="1" customFormat="1">
      <c r="H146" s="35"/>
      <c r="I146" s="35"/>
      <c r="J146" s="35"/>
      <c r="K146" s="35"/>
      <c r="L146" s="35"/>
      <c r="AU146" s="37"/>
      <c r="AV146" s="37"/>
    </row>
    <row r="147" spans="8:48" s="1" customFormat="1">
      <c r="H147" s="35"/>
      <c r="I147" s="35"/>
      <c r="J147" s="35"/>
      <c r="K147" s="35"/>
      <c r="L147" s="35"/>
      <c r="AU147" s="37"/>
      <c r="AV147" s="37"/>
    </row>
    <row r="148" spans="8:48" s="1" customFormat="1">
      <c r="H148" s="35"/>
      <c r="I148" s="35"/>
      <c r="J148" s="35"/>
      <c r="K148" s="35"/>
      <c r="L148" s="35"/>
      <c r="AU148" s="37"/>
      <c r="AV148" s="37"/>
    </row>
    <row r="149" spans="8:48" s="1" customFormat="1">
      <c r="H149" s="35"/>
      <c r="I149" s="35"/>
      <c r="J149" s="35"/>
      <c r="K149" s="35"/>
      <c r="L149" s="35"/>
      <c r="AU149" s="37"/>
      <c r="AV149" s="37"/>
    </row>
    <row r="150" spans="8:48" s="1" customFormat="1">
      <c r="H150" s="35"/>
      <c r="I150" s="35"/>
      <c r="J150" s="35"/>
      <c r="K150" s="35"/>
      <c r="L150" s="35"/>
      <c r="AU150" s="37"/>
      <c r="AV150" s="37"/>
    </row>
    <row r="151" spans="8:48" s="1" customFormat="1">
      <c r="H151" s="35"/>
      <c r="I151" s="35"/>
      <c r="J151" s="35"/>
      <c r="K151" s="35"/>
      <c r="L151" s="35"/>
      <c r="AU151" s="37"/>
      <c r="AV151" s="37"/>
    </row>
    <row r="152" spans="8:48" s="1" customFormat="1">
      <c r="H152" s="35"/>
      <c r="I152" s="35"/>
      <c r="J152" s="35"/>
      <c r="K152" s="35"/>
      <c r="L152" s="35"/>
      <c r="AU152" s="37"/>
      <c r="AV152" s="37"/>
    </row>
    <row r="153" spans="8:48" s="1" customFormat="1">
      <c r="H153" s="35"/>
      <c r="I153" s="35"/>
      <c r="J153" s="35"/>
      <c r="K153" s="35"/>
      <c r="L153" s="35"/>
      <c r="AU153" s="37"/>
      <c r="AV153" s="37"/>
    </row>
    <row r="154" spans="8:48" s="1" customFormat="1">
      <c r="H154" s="35"/>
      <c r="I154" s="35"/>
      <c r="J154" s="35"/>
      <c r="K154" s="35"/>
      <c r="L154" s="35"/>
      <c r="AU154" s="37"/>
      <c r="AV154" s="37"/>
    </row>
    <row r="155" spans="8:48" s="1" customFormat="1">
      <c r="H155" s="35"/>
      <c r="I155" s="35"/>
      <c r="J155" s="35"/>
      <c r="K155" s="35"/>
      <c r="L155" s="35"/>
      <c r="AU155" s="37"/>
      <c r="AV155" s="37"/>
    </row>
    <row r="156" spans="8:48" s="1" customFormat="1">
      <c r="H156" s="35"/>
      <c r="I156" s="35"/>
      <c r="J156" s="35"/>
      <c r="K156" s="35"/>
      <c r="L156" s="35"/>
      <c r="AU156" s="37"/>
      <c r="AV156" s="37"/>
    </row>
    <row r="157" spans="8:48" s="1" customFormat="1">
      <c r="H157" s="35"/>
      <c r="I157" s="35"/>
      <c r="J157" s="35"/>
      <c r="K157" s="35"/>
      <c r="L157" s="35"/>
      <c r="AU157" s="37"/>
      <c r="AV157" s="37"/>
    </row>
    <row r="158" spans="8:48" s="1" customFormat="1">
      <c r="H158" s="35"/>
      <c r="I158" s="35"/>
      <c r="J158" s="35"/>
      <c r="K158" s="35"/>
      <c r="L158" s="35"/>
      <c r="AU158" s="37"/>
      <c r="AV158" s="37"/>
    </row>
    <row r="159" spans="8:48" s="1" customFormat="1">
      <c r="H159" s="35"/>
      <c r="I159" s="35"/>
      <c r="J159" s="35"/>
      <c r="K159" s="35"/>
      <c r="L159" s="35"/>
      <c r="AU159" s="37"/>
      <c r="AV159" s="37"/>
    </row>
    <row r="160" spans="8:48" s="1" customFormat="1">
      <c r="H160" s="35"/>
      <c r="I160" s="35"/>
      <c r="J160" s="35"/>
      <c r="K160" s="35"/>
      <c r="L160" s="35"/>
      <c r="AU160" s="37"/>
      <c r="AV160" s="37"/>
    </row>
    <row r="161" spans="8:48" s="1" customFormat="1">
      <c r="H161" s="35"/>
      <c r="I161" s="35"/>
      <c r="J161" s="35"/>
      <c r="K161" s="35"/>
      <c r="L161" s="35"/>
      <c r="AU161" s="37"/>
      <c r="AV161" s="37"/>
    </row>
    <row r="162" spans="8:48" s="1" customFormat="1">
      <c r="H162" s="35"/>
      <c r="I162" s="35"/>
      <c r="J162" s="35"/>
      <c r="K162" s="35"/>
      <c r="L162" s="35"/>
      <c r="AU162" s="37"/>
      <c r="AV162" s="37"/>
    </row>
    <row r="163" spans="8:48" s="1" customFormat="1">
      <c r="H163" s="35"/>
      <c r="I163" s="35"/>
      <c r="J163" s="35"/>
      <c r="K163" s="35"/>
      <c r="L163" s="35"/>
      <c r="AU163" s="37"/>
      <c r="AV163" s="37"/>
    </row>
    <row r="164" spans="8:48" s="1" customFormat="1">
      <c r="H164" s="35"/>
      <c r="I164" s="35"/>
      <c r="J164" s="35"/>
      <c r="K164" s="35"/>
      <c r="L164" s="35"/>
      <c r="AU164" s="37"/>
      <c r="AV164" s="37"/>
    </row>
    <row r="165" spans="8:48" s="1" customFormat="1">
      <c r="H165" s="35"/>
      <c r="I165" s="35"/>
      <c r="J165" s="35"/>
      <c r="K165" s="35"/>
      <c r="L165" s="35"/>
      <c r="AU165" s="37"/>
      <c r="AV165" s="37"/>
    </row>
    <row r="166" spans="8:48" s="1" customFormat="1">
      <c r="H166" s="35"/>
      <c r="I166" s="35"/>
      <c r="J166" s="35"/>
      <c r="K166" s="35"/>
      <c r="L166" s="35"/>
      <c r="AU166" s="37"/>
      <c r="AV166" s="37"/>
    </row>
    <row r="167" spans="8:48" s="1" customFormat="1">
      <c r="H167" s="35"/>
      <c r="I167" s="35"/>
      <c r="J167" s="35"/>
      <c r="K167" s="35"/>
      <c r="L167" s="35"/>
      <c r="AU167" s="37"/>
      <c r="AV167" s="37"/>
    </row>
    <row r="168" spans="8:48" s="1" customFormat="1">
      <c r="H168" s="35"/>
      <c r="I168" s="35"/>
      <c r="J168" s="35"/>
      <c r="K168" s="35"/>
      <c r="L168" s="35"/>
      <c r="AU168" s="37"/>
      <c r="AV168" s="37"/>
    </row>
    <row r="169" spans="8:48" s="1" customFormat="1">
      <c r="H169" s="35"/>
      <c r="I169" s="35"/>
      <c r="J169" s="35"/>
      <c r="K169" s="35"/>
      <c r="L169" s="35"/>
      <c r="AU169" s="37"/>
      <c r="AV169" s="37"/>
    </row>
    <row r="170" spans="8:48" s="1" customFormat="1">
      <c r="H170" s="35"/>
      <c r="I170" s="35"/>
      <c r="J170" s="35"/>
      <c r="K170" s="35"/>
      <c r="L170" s="35"/>
      <c r="AU170" s="37"/>
      <c r="AV170" s="37"/>
    </row>
    <row r="171" spans="8:48" s="1" customFormat="1">
      <c r="H171" s="35"/>
      <c r="I171" s="35"/>
      <c r="J171" s="35"/>
      <c r="K171" s="35"/>
      <c r="L171" s="35"/>
      <c r="AU171" s="37"/>
      <c r="AV171" s="37"/>
    </row>
    <row r="172" spans="8:48" s="1" customFormat="1">
      <c r="H172" s="35"/>
      <c r="I172" s="35"/>
      <c r="J172" s="35"/>
      <c r="K172" s="35"/>
      <c r="L172" s="35"/>
      <c r="AU172" s="37"/>
      <c r="AV172" s="37"/>
    </row>
    <row r="173" spans="8:48" s="1" customFormat="1">
      <c r="H173" s="35"/>
      <c r="I173" s="35"/>
      <c r="J173" s="35"/>
      <c r="K173" s="35"/>
      <c r="L173" s="35"/>
      <c r="AU173" s="37"/>
      <c r="AV173" s="37"/>
    </row>
    <row r="174" spans="8:48" s="1" customFormat="1">
      <c r="H174" s="35"/>
      <c r="I174" s="35"/>
      <c r="J174" s="35"/>
      <c r="K174" s="35"/>
      <c r="L174" s="35"/>
      <c r="AU174" s="37"/>
      <c r="AV174" s="37"/>
    </row>
    <row r="175" spans="8:48" s="1" customFormat="1">
      <c r="H175" s="35"/>
      <c r="I175" s="35"/>
      <c r="J175" s="35"/>
      <c r="K175" s="35"/>
      <c r="L175" s="35"/>
      <c r="AU175" s="37"/>
      <c r="AV175" s="37"/>
    </row>
    <row r="176" spans="8:48" s="1" customFormat="1">
      <c r="H176" s="35"/>
      <c r="I176" s="35"/>
      <c r="J176" s="35"/>
      <c r="K176" s="35"/>
      <c r="L176" s="35"/>
      <c r="AU176" s="37"/>
      <c r="AV176" s="37"/>
    </row>
    <row r="177" spans="8:48" s="1" customFormat="1">
      <c r="H177" s="35"/>
      <c r="I177" s="35"/>
      <c r="J177" s="35"/>
      <c r="K177" s="35"/>
      <c r="L177" s="35"/>
      <c r="AU177" s="37"/>
      <c r="AV177" s="37"/>
    </row>
    <row r="178" spans="8:48" s="1" customFormat="1">
      <c r="H178" s="35"/>
      <c r="I178" s="35"/>
      <c r="J178" s="35"/>
      <c r="K178" s="35"/>
      <c r="L178" s="35"/>
      <c r="AU178" s="37"/>
      <c r="AV178" s="37"/>
    </row>
    <row r="179" spans="8:48" s="1" customFormat="1">
      <c r="H179" s="35"/>
      <c r="I179" s="35"/>
      <c r="J179" s="35"/>
      <c r="K179" s="35"/>
      <c r="L179" s="35"/>
      <c r="AU179" s="37"/>
      <c r="AV179" s="37"/>
    </row>
    <row r="180" spans="8:48" s="1" customFormat="1">
      <c r="H180" s="35"/>
      <c r="I180" s="35"/>
      <c r="J180" s="35"/>
      <c r="K180" s="35"/>
      <c r="L180" s="35"/>
      <c r="AU180" s="37"/>
      <c r="AV180" s="37"/>
    </row>
    <row r="181" spans="8:48" s="1" customFormat="1">
      <c r="H181" s="35"/>
      <c r="I181" s="35"/>
      <c r="J181" s="35"/>
      <c r="K181" s="35"/>
      <c r="L181" s="35"/>
      <c r="AU181" s="37"/>
      <c r="AV181" s="37"/>
    </row>
    <row r="182" spans="8:48" s="1" customFormat="1">
      <c r="H182" s="35"/>
      <c r="I182" s="35"/>
      <c r="J182" s="35"/>
      <c r="K182" s="35"/>
      <c r="L182" s="35"/>
      <c r="AU182" s="37"/>
      <c r="AV182" s="37"/>
    </row>
    <row r="183" spans="8:48" s="1" customFormat="1">
      <c r="H183" s="35"/>
      <c r="I183" s="35"/>
      <c r="J183" s="35"/>
      <c r="K183" s="35"/>
      <c r="L183" s="35"/>
      <c r="AU183" s="37"/>
      <c r="AV183" s="37"/>
    </row>
    <row r="184" spans="8:48" s="1" customFormat="1">
      <c r="H184" s="35"/>
      <c r="I184" s="35"/>
      <c r="J184" s="35"/>
      <c r="K184" s="35"/>
      <c r="L184" s="35"/>
      <c r="AU184" s="37"/>
      <c r="AV184" s="37"/>
    </row>
    <row r="185" spans="8:48" s="1" customFormat="1">
      <c r="H185" s="35"/>
      <c r="I185" s="35"/>
      <c r="J185" s="35"/>
      <c r="K185" s="35"/>
      <c r="L185" s="35"/>
      <c r="AU185" s="37"/>
      <c r="AV185" s="37"/>
    </row>
    <row r="186" spans="8:48" s="1" customFormat="1">
      <c r="H186" s="35"/>
      <c r="I186" s="35"/>
      <c r="J186" s="35"/>
      <c r="K186" s="35"/>
      <c r="L186" s="35"/>
      <c r="AU186" s="37"/>
      <c r="AV186" s="37"/>
    </row>
    <row r="187" spans="8:48" s="1" customFormat="1">
      <c r="H187" s="35"/>
      <c r="I187" s="35"/>
      <c r="J187" s="35"/>
      <c r="K187" s="35"/>
      <c r="L187" s="35"/>
      <c r="AU187" s="37"/>
      <c r="AV187" s="37"/>
    </row>
    <row r="188" spans="8:48" s="1" customFormat="1">
      <c r="H188" s="35"/>
      <c r="I188" s="35"/>
      <c r="J188" s="35"/>
      <c r="K188" s="35"/>
      <c r="L188" s="35"/>
      <c r="AU188" s="37"/>
      <c r="AV188" s="37"/>
    </row>
    <row r="189" spans="8:48" s="1" customFormat="1">
      <c r="H189" s="35"/>
      <c r="I189" s="35"/>
      <c r="J189" s="35"/>
      <c r="K189" s="35"/>
      <c r="L189" s="35"/>
      <c r="AU189" s="37"/>
      <c r="AV189" s="37"/>
    </row>
    <row r="190" spans="8:48" s="1" customFormat="1">
      <c r="H190" s="35"/>
      <c r="I190" s="35"/>
      <c r="J190" s="35"/>
      <c r="K190" s="35"/>
      <c r="L190" s="35"/>
      <c r="AU190" s="37"/>
      <c r="AV190" s="37"/>
    </row>
    <row r="191" spans="8:48" s="1" customFormat="1">
      <c r="H191" s="35"/>
      <c r="I191" s="35"/>
      <c r="J191" s="35"/>
      <c r="K191" s="35"/>
      <c r="L191" s="35"/>
      <c r="AU191" s="37"/>
      <c r="AV191" s="37"/>
    </row>
    <row r="192" spans="8:48" s="1" customFormat="1">
      <c r="H192" s="35"/>
      <c r="I192" s="35"/>
      <c r="J192" s="35"/>
      <c r="K192" s="35"/>
      <c r="L192" s="35"/>
      <c r="AU192" s="37"/>
      <c r="AV192" s="37"/>
    </row>
    <row r="193" spans="8:48" s="1" customFormat="1">
      <c r="H193" s="35"/>
      <c r="I193" s="35"/>
      <c r="J193" s="35"/>
      <c r="K193" s="35"/>
      <c r="L193" s="35"/>
      <c r="AU193" s="37"/>
      <c r="AV193" s="37"/>
    </row>
    <row r="194" spans="8:48" s="1" customFormat="1">
      <c r="H194" s="35"/>
      <c r="I194" s="35"/>
      <c r="J194" s="35"/>
      <c r="K194" s="35"/>
      <c r="L194" s="35"/>
      <c r="AU194" s="37"/>
      <c r="AV194" s="37"/>
    </row>
    <row r="195" spans="8:48" s="1" customFormat="1">
      <c r="H195" s="35"/>
      <c r="I195" s="35"/>
      <c r="J195" s="35"/>
      <c r="K195" s="35"/>
      <c r="L195" s="35"/>
      <c r="AU195" s="37"/>
      <c r="AV195" s="37"/>
    </row>
    <row r="196" spans="8:48" s="1" customFormat="1">
      <c r="H196" s="35"/>
      <c r="I196" s="35"/>
      <c r="J196" s="35"/>
      <c r="K196" s="35"/>
      <c r="L196" s="35"/>
      <c r="AU196" s="37"/>
      <c r="AV196" s="37"/>
    </row>
    <row r="197" spans="8:48" s="1" customFormat="1">
      <c r="H197" s="35"/>
      <c r="I197" s="35"/>
      <c r="J197" s="35"/>
      <c r="K197" s="35"/>
      <c r="L197" s="35"/>
      <c r="AU197" s="37"/>
      <c r="AV197" s="37"/>
    </row>
    <row r="198" spans="8:48" s="1" customFormat="1">
      <c r="H198" s="35"/>
      <c r="I198" s="35"/>
      <c r="J198" s="35"/>
      <c r="K198" s="35"/>
      <c r="L198" s="35"/>
      <c r="AU198" s="37"/>
      <c r="AV198" s="37"/>
    </row>
    <row r="199" spans="8:48" s="1" customFormat="1">
      <c r="H199" s="35"/>
      <c r="I199" s="35"/>
      <c r="J199" s="35"/>
      <c r="K199" s="35"/>
      <c r="L199" s="35"/>
      <c r="AU199" s="37"/>
      <c r="AV199" s="37"/>
    </row>
    <row r="200" spans="8:48" s="1" customFormat="1">
      <c r="H200" s="35"/>
      <c r="I200" s="35"/>
      <c r="J200" s="35"/>
      <c r="K200" s="35"/>
      <c r="L200" s="35"/>
      <c r="AU200" s="37"/>
      <c r="AV200" s="37"/>
    </row>
    <row r="201" spans="8:48" s="1" customFormat="1">
      <c r="H201" s="35"/>
      <c r="I201" s="35"/>
      <c r="J201" s="35"/>
      <c r="K201" s="35"/>
      <c r="L201" s="35"/>
      <c r="AU201" s="37"/>
      <c r="AV201" s="37"/>
    </row>
    <row r="202" spans="8:48" s="1" customFormat="1">
      <c r="H202" s="35"/>
      <c r="I202" s="35"/>
      <c r="J202" s="35"/>
      <c r="K202" s="35"/>
      <c r="L202" s="35"/>
      <c r="AU202" s="37"/>
      <c r="AV202" s="37"/>
    </row>
    <row r="203" spans="8:48" s="1" customFormat="1">
      <c r="H203" s="35"/>
      <c r="I203" s="35"/>
      <c r="J203" s="35"/>
      <c r="K203" s="35"/>
      <c r="L203" s="35"/>
      <c r="AU203" s="37"/>
      <c r="AV203" s="37"/>
    </row>
    <row r="204" spans="8:48" s="1" customFormat="1">
      <c r="H204" s="35"/>
      <c r="I204" s="35"/>
      <c r="J204" s="35"/>
      <c r="K204" s="35"/>
      <c r="L204" s="35"/>
      <c r="AU204" s="37"/>
      <c r="AV204" s="37"/>
    </row>
    <row r="205" spans="8:48" s="1" customFormat="1">
      <c r="H205" s="35"/>
      <c r="I205" s="35"/>
      <c r="J205" s="35"/>
      <c r="K205" s="35"/>
      <c r="L205" s="35"/>
      <c r="AU205" s="37"/>
      <c r="AV205" s="37"/>
    </row>
    <row r="206" spans="8:48" s="1" customFormat="1">
      <c r="H206" s="35"/>
      <c r="I206" s="35"/>
      <c r="J206" s="35"/>
      <c r="K206" s="35"/>
      <c r="L206" s="35"/>
      <c r="AU206" s="37"/>
      <c r="AV206" s="37"/>
    </row>
    <row r="207" spans="8:48" s="1" customFormat="1">
      <c r="H207" s="35"/>
      <c r="I207" s="35"/>
      <c r="J207" s="35"/>
      <c r="K207" s="35"/>
      <c r="L207" s="35"/>
      <c r="AU207" s="37"/>
      <c r="AV207" s="37"/>
    </row>
    <row r="208" spans="8:48" s="1" customFormat="1">
      <c r="H208" s="35"/>
      <c r="I208" s="35"/>
      <c r="J208" s="35"/>
      <c r="K208" s="35"/>
      <c r="L208" s="35"/>
      <c r="AU208" s="37"/>
      <c r="AV208" s="37"/>
    </row>
    <row r="209" spans="8:48" s="1" customFormat="1">
      <c r="H209" s="35"/>
      <c r="I209" s="35"/>
      <c r="J209" s="35"/>
      <c r="K209" s="35"/>
      <c r="L209" s="35"/>
      <c r="AU209" s="37"/>
      <c r="AV209" s="37"/>
    </row>
    <row r="210" spans="8:48" s="1" customFormat="1">
      <c r="H210" s="35"/>
      <c r="I210" s="35"/>
      <c r="J210" s="35"/>
      <c r="K210" s="35"/>
      <c r="L210" s="35"/>
      <c r="AU210" s="37"/>
      <c r="AV210" s="37"/>
    </row>
    <row r="211" spans="8:48" s="1" customFormat="1">
      <c r="H211" s="35"/>
      <c r="I211" s="35"/>
      <c r="J211" s="35"/>
      <c r="K211" s="35"/>
      <c r="L211" s="35"/>
      <c r="AU211" s="37"/>
      <c r="AV211" s="37"/>
    </row>
    <row r="212" spans="8:48" s="1" customFormat="1">
      <c r="H212" s="35"/>
      <c r="I212" s="35"/>
      <c r="J212" s="35"/>
      <c r="K212" s="35"/>
      <c r="L212" s="35"/>
      <c r="AU212" s="37"/>
      <c r="AV212" s="37"/>
    </row>
    <row r="213" spans="8:48" s="1" customFormat="1">
      <c r="H213" s="35"/>
      <c r="I213" s="35"/>
      <c r="J213" s="35"/>
      <c r="K213" s="35"/>
      <c r="L213" s="35"/>
      <c r="AU213" s="37"/>
      <c r="AV213" s="37"/>
    </row>
    <row r="214" spans="8:48" s="1" customFormat="1">
      <c r="H214" s="35"/>
      <c r="I214" s="35"/>
      <c r="J214" s="35"/>
      <c r="K214" s="35"/>
      <c r="L214" s="35"/>
      <c r="AU214" s="37"/>
      <c r="AV214" s="37"/>
    </row>
    <row r="215" spans="8:48" s="1" customFormat="1">
      <c r="H215" s="35"/>
      <c r="I215" s="35"/>
      <c r="J215" s="35"/>
      <c r="K215" s="35"/>
      <c r="L215" s="35"/>
      <c r="AU215" s="37"/>
      <c r="AV215" s="37"/>
    </row>
    <row r="216" spans="8:48" s="1" customFormat="1">
      <c r="H216" s="35"/>
      <c r="I216" s="35"/>
      <c r="J216" s="35"/>
      <c r="K216" s="35"/>
      <c r="L216" s="35"/>
      <c r="AU216" s="37"/>
      <c r="AV216" s="37"/>
    </row>
    <row r="217" spans="8:48" s="1" customFormat="1">
      <c r="H217" s="35"/>
      <c r="I217" s="35"/>
      <c r="J217" s="35"/>
      <c r="K217" s="35"/>
      <c r="L217" s="35"/>
      <c r="AU217" s="37"/>
      <c r="AV217" s="37"/>
    </row>
    <row r="218" spans="8:48" s="1" customFormat="1">
      <c r="H218" s="35"/>
      <c r="I218" s="35"/>
      <c r="J218" s="35"/>
      <c r="K218" s="35"/>
      <c r="L218" s="35"/>
      <c r="AU218" s="37"/>
      <c r="AV218" s="37"/>
    </row>
    <row r="219" spans="8:48" s="1" customFormat="1">
      <c r="H219" s="35"/>
      <c r="I219" s="35"/>
      <c r="J219" s="35"/>
      <c r="K219" s="35"/>
      <c r="L219" s="35"/>
      <c r="AU219" s="37"/>
      <c r="AV219" s="37"/>
    </row>
    <row r="220" spans="8:48" s="1" customFormat="1">
      <c r="H220" s="35"/>
      <c r="I220" s="35"/>
      <c r="J220" s="35"/>
      <c r="K220" s="35"/>
      <c r="L220" s="35"/>
      <c r="AU220" s="37"/>
      <c r="AV220" s="37"/>
    </row>
    <row r="221" spans="8:48" s="1" customFormat="1">
      <c r="H221" s="35"/>
      <c r="I221" s="35"/>
      <c r="J221" s="35"/>
      <c r="K221" s="35"/>
      <c r="L221" s="35"/>
      <c r="AU221" s="37"/>
      <c r="AV221" s="37"/>
    </row>
    <row r="222" spans="8:48" s="1" customFormat="1">
      <c r="H222" s="35"/>
      <c r="I222" s="35"/>
      <c r="J222" s="35"/>
      <c r="K222" s="35"/>
      <c r="L222" s="35"/>
      <c r="AU222" s="37"/>
      <c r="AV222" s="37"/>
    </row>
    <row r="223" spans="8:48" s="1" customFormat="1">
      <c r="H223" s="35"/>
      <c r="I223" s="35"/>
      <c r="J223" s="35"/>
      <c r="K223" s="35"/>
      <c r="L223" s="35"/>
      <c r="AU223" s="37"/>
      <c r="AV223" s="37"/>
    </row>
    <row r="224" spans="8:48" s="1" customFormat="1">
      <c r="H224" s="35"/>
      <c r="I224" s="35"/>
      <c r="J224" s="35"/>
      <c r="K224" s="35"/>
      <c r="L224" s="35"/>
      <c r="AU224" s="37"/>
      <c r="AV224" s="37"/>
    </row>
    <row r="225" spans="8:48" s="1" customFormat="1">
      <c r="H225" s="35"/>
      <c r="I225" s="35"/>
      <c r="J225" s="35"/>
      <c r="K225" s="35"/>
      <c r="L225" s="35"/>
      <c r="AU225" s="37"/>
      <c r="AV225" s="37"/>
    </row>
    <row r="226" spans="8:48" s="1" customFormat="1">
      <c r="H226" s="35"/>
      <c r="I226" s="35"/>
      <c r="J226" s="35"/>
      <c r="K226" s="35"/>
      <c r="L226" s="35"/>
      <c r="AU226" s="37"/>
      <c r="AV226" s="37"/>
    </row>
    <row r="227" spans="8:48" s="1" customFormat="1">
      <c r="H227" s="35"/>
      <c r="I227" s="35"/>
      <c r="J227" s="35"/>
      <c r="K227" s="35"/>
      <c r="L227" s="35"/>
      <c r="AU227" s="37"/>
      <c r="AV227" s="37"/>
    </row>
    <row r="228" spans="8:48" s="1" customFormat="1">
      <c r="H228" s="35"/>
      <c r="I228" s="35"/>
      <c r="J228" s="35"/>
      <c r="K228" s="35"/>
      <c r="L228" s="35"/>
      <c r="AU228" s="37"/>
      <c r="AV228" s="37"/>
    </row>
    <row r="229" spans="8:48" s="1" customFormat="1">
      <c r="H229" s="35"/>
      <c r="I229" s="35"/>
      <c r="J229" s="35"/>
      <c r="K229" s="35"/>
      <c r="L229" s="35"/>
      <c r="AU229" s="37"/>
      <c r="AV229" s="37"/>
    </row>
    <row r="230" spans="8:48" s="1" customFormat="1">
      <c r="H230" s="35"/>
      <c r="I230" s="35"/>
      <c r="J230" s="35"/>
      <c r="K230" s="35"/>
      <c r="L230" s="35"/>
      <c r="AU230" s="37"/>
      <c r="AV230" s="37"/>
    </row>
    <row r="231" spans="8:48" s="1" customFormat="1">
      <c r="H231" s="35"/>
      <c r="I231" s="35"/>
      <c r="J231" s="35"/>
      <c r="K231" s="35"/>
      <c r="L231" s="35"/>
      <c r="AU231" s="37"/>
      <c r="AV231" s="37"/>
    </row>
    <row r="232" spans="8:48" s="1" customFormat="1">
      <c r="H232" s="35"/>
      <c r="I232" s="35"/>
      <c r="J232" s="35"/>
      <c r="K232" s="35"/>
      <c r="L232" s="35"/>
      <c r="AU232" s="37"/>
      <c r="AV232" s="37"/>
    </row>
    <row r="233" spans="8:48" s="1" customFormat="1">
      <c r="H233" s="35"/>
      <c r="I233" s="35"/>
      <c r="J233" s="35"/>
      <c r="K233" s="35"/>
      <c r="L233" s="35"/>
      <c r="AU233" s="37"/>
      <c r="AV233" s="37"/>
    </row>
    <row r="234" spans="8:48" s="1" customFormat="1">
      <c r="H234" s="35"/>
      <c r="I234" s="35"/>
      <c r="J234" s="35"/>
      <c r="K234" s="35"/>
      <c r="L234" s="35"/>
      <c r="AU234" s="37"/>
      <c r="AV234" s="37"/>
    </row>
    <row r="235" spans="8:48" s="1" customFormat="1">
      <c r="H235" s="35"/>
      <c r="I235" s="35"/>
      <c r="J235" s="35"/>
      <c r="K235" s="35"/>
      <c r="L235" s="35"/>
      <c r="AU235" s="37"/>
      <c r="AV235" s="37"/>
    </row>
    <row r="236" spans="8:48" s="1" customFormat="1">
      <c r="H236" s="35"/>
      <c r="I236" s="35"/>
      <c r="J236" s="35"/>
      <c r="K236" s="35"/>
      <c r="L236" s="35"/>
      <c r="AU236" s="37"/>
      <c r="AV236" s="37"/>
    </row>
    <row r="237" spans="8:48" s="1" customFormat="1">
      <c r="H237" s="35"/>
      <c r="I237" s="35"/>
      <c r="J237" s="35"/>
      <c r="K237" s="35"/>
      <c r="L237" s="35"/>
      <c r="AU237" s="37"/>
      <c r="AV237" s="37"/>
    </row>
    <row r="238" spans="8:48" s="1" customFormat="1">
      <c r="H238" s="35"/>
      <c r="I238" s="35"/>
      <c r="J238" s="35"/>
      <c r="K238" s="35"/>
      <c r="L238" s="35"/>
      <c r="AU238" s="37"/>
      <c r="AV238" s="37"/>
    </row>
    <row r="239" spans="8:48" s="1" customFormat="1">
      <c r="H239" s="35"/>
      <c r="I239" s="35"/>
      <c r="J239" s="35"/>
      <c r="K239" s="35"/>
      <c r="L239" s="35"/>
      <c r="AU239" s="37"/>
      <c r="AV239" s="37"/>
    </row>
    <row r="240" spans="8:48" s="1" customFormat="1">
      <c r="H240" s="35"/>
      <c r="I240" s="35"/>
      <c r="J240" s="35"/>
      <c r="K240" s="35"/>
      <c r="L240" s="35"/>
      <c r="AU240" s="37"/>
      <c r="AV240" s="37"/>
    </row>
    <row r="241" spans="8:48" s="1" customFormat="1">
      <c r="H241" s="35"/>
      <c r="I241" s="35"/>
      <c r="J241" s="35"/>
      <c r="K241" s="35"/>
      <c r="L241" s="35"/>
      <c r="AU241" s="37"/>
      <c r="AV241" s="37"/>
    </row>
    <row r="242" spans="8:48" s="1" customFormat="1">
      <c r="H242" s="35"/>
      <c r="I242" s="35"/>
      <c r="J242" s="35"/>
      <c r="K242" s="35"/>
      <c r="L242" s="35"/>
      <c r="AU242" s="37"/>
      <c r="AV242" s="37"/>
    </row>
    <row r="243" spans="8:48" s="1" customFormat="1">
      <c r="H243" s="35"/>
      <c r="I243" s="35"/>
      <c r="J243" s="35"/>
      <c r="K243" s="35"/>
      <c r="L243" s="35"/>
      <c r="AU243" s="37"/>
      <c r="AV243" s="37"/>
    </row>
    <row r="244" spans="8:48" s="1" customFormat="1">
      <c r="H244" s="35"/>
      <c r="I244" s="35"/>
      <c r="J244" s="35"/>
      <c r="K244" s="35"/>
      <c r="L244" s="35"/>
      <c r="AU244" s="37"/>
      <c r="AV244" s="37"/>
    </row>
    <row r="245" spans="8:48" s="1" customFormat="1">
      <c r="H245" s="35"/>
      <c r="I245" s="35"/>
      <c r="J245" s="35"/>
      <c r="K245" s="35"/>
      <c r="L245" s="35"/>
      <c r="AU245" s="37"/>
      <c r="AV245" s="37"/>
    </row>
    <row r="246" spans="8:48" s="1" customFormat="1">
      <c r="H246" s="35"/>
      <c r="I246" s="35"/>
      <c r="J246" s="35"/>
      <c r="K246" s="35"/>
      <c r="L246" s="35"/>
      <c r="AU246" s="37"/>
      <c r="AV246" s="37"/>
    </row>
    <row r="247" spans="8:48" s="1" customFormat="1">
      <c r="H247" s="35"/>
      <c r="I247" s="35"/>
      <c r="J247" s="35"/>
      <c r="K247" s="35"/>
      <c r="L247" s="35"/>
      <c r="AU247" s="37"/>
      <c r="AV247" s="37"/>
    </row>
    <row r="248" spans="8:48" s="1" customFormat="1">
      <c r="H248" s="35"/>
      <c r="I248" s="35"/>
      <c r="J248" s="35"/>
      <c r="K248" s="35"/>
      <c r="L248" s="35"/>
      <c r="AU248" s="37"/>
      <c r="AV248" s="37"/>
    </row>
    <row r="249" spans="8:48" s="1" customFormat="1">
      <c r="H249" s="35"/>
      <c r="I249" s="35"/>
      <c r="J249" s="35"/>
      <c r="K249" s="35"/>
      <c r="L249" s="35"/>
      <c r="AU249" s="37"/>
      <c r="AV249" s="37"/>
    </row>
    <row r="250" spans="8:48" s="1" customFormat="1">
      <c r="H250" s="35"/>
      <c r="I250" s="35"/>
      <c r="J250" s="35"/>
      <c r="K250" s="35"/>
      <c r="L250" s="35"/>
      <c r="AU250" s="37"/>
      <c r="AV250" s="37"/>
    </row>
    <row r="251" spans="8:48" s="1" customFormat="1">
      <c r="H251" s="35"/>
      <c r="I251" s="35"/>
      <c r="J251" s="35"/>
      <c r="K251" s="35"/>
      <c r="L251" s="35"/>
      <c r="AU251" s="37"/>
      <c r="AV251" s="37"/>
    </row>
    <row r="252" spans="8:48" s="1" customFormat="1">
      <c r="H252" s="35"/>
      <c r="I252" s="35"/>
      <c r="J252" s="35"/>
      <c r="K252" s="35"/>
      <c r="L252" s="35"/>
      <c r="AU252" s="37"/>
      <c r="AV252" s="37"/>
    </row>
    <row r="253" spans="8:48" s="1" customFormat="1">
      <c r="H253" s="35"/>
      <c r="I253" s="35"/>
      <c r="J253" s="35"/>
      <c r="K253" s="35"/>
      <c r="L253" s="35"/>
      <c r="AU253" s="37"/>
      <c r="AV253" s="37"/>
    </row>
    <row r="254" spans="8:48" s="1" customFormat="1">
      <c r="H254" s="35"/>
      <c r="I254" s="35"/>
      <c r="J254" s="35"/>
      <c r="K254" s="35"/>
      <c r="L254" s="35"/>
      <c r="AU254" s="37"/>
      <c r="AV254" s="37"/>
    </row>
    <row r="255" spans="8:48" s="1" customFormat="1">
      <c r="H255" s="35"/>
      <c r="I255" s="35"/>
      <c r="J255" s="35"/>
      <c r="K255" s="35"/>
      <c r="L255" s="35"/>
      <c r="AU255" s="37"/>
      <c r="AV255" s="37"/>
    </row>
    <row r="256" spans="8:48" s="1" customFormat="1">
      <c r="H256" s="35"/>
      <c r="I256" s="35"/>
      <c r="J256" s="35"/>
      <c r="K256" s="35"/>
      <c r="L256" s="35"/>
      <c r="AU256" s="37"/>
      <c r="AV256" s="37"/>
    </row>
    <row r="257" spans="8:48" s="1" customFormat="1">
      <c r="H257" s="35"/>
      <c r="I257" s="35"/>
      <c r="J257" s="35"/>
      <c r="K257" s="35"/>
      <c r="L257" s="35"/>
      <c r="AU257" s="37"/>
      <c r="AV257" s="37"/>
    </row>
    <row r="258" spans="8:48" s="1" customFormat="1">
      <c r="H258" s="35"/>
      <c r="I258" s="35"/>
      <c r="J258" s="35"/>
      <c r="K258" s="35"/>
      <c r="L258" s="35"/>
      <c r="AU258" s="37"/>
      <c r="AV258" s="37"/>
    </row>
    <row r="259" spans="8:48" s="1" customFormat="1">
      <c r="H259" s="35"/>
      <c r="I259" s="35"/>
      <c r="J259" s="35"/>
      <c r="K259" s="35"/>
      <c r="L259" s="35"/>
      <c r="AU259" s="37"/>
      <c r="AV259" s="37"/>
    </row>
    <row r="260" spans="8:48" s="1" customFormat="1">
      <c r="H260" s="35"/>
      <c r="I260" s="35"/>
      <c r="J260" s="35"/>
      <c r="K260" s="35"/>
      <c r="L260" s="35"/>
      <c r="AU260" s="37"/>
      <c r="AV260" s="37"/>
    </row>
    <row r="261" spans="8:48" s="1" customFormat="1">
      <c r="H261" s="35"/>
      <c r="I261" s="35"/>
      <c r="J261" s="35"/>
      <c r="K261" s="35"/>
      <c r="L261" s="35"/>
      <c r="AU261" s="37"/>
      <c r="AV261" s="37"/>
    </row>
    <row r="262" spans="8:48" s="1" customFormat="1">
      <c r="H262" s="35"/>
      <c r="I262" s="35"/>
      <c r="J262" s="35"/>
      <c r="K262" s="35"/>
      <c r="L262" s="35"/>
      <c r="AU262" s="37"/>
      <c r="AV262" s="37"/>
    </row>
    <row r="263" spans="8:48" s="1" customFormat="1">
      <c r="H263" s="35"/>
      <c r="I263" s="35"/>
      <c r="J263" s="35"/>
      <c r="K263" s="35"/>
      <c r="L263" s="35"/>
      <c r="AU263" s="37"/>
      <c r="AV263" s="37"/>
    </row>
    <row r="264" spans="8:48" s="1" customFormat="1">
      <c r="H264" s="35"/>
      <c r="I264" s="35"/>
      <c r="J264" s="35"/>
      <c r="K264" s="35"/>
      <c r="L264" s="35"/>
      <c r="AU264" s="37"/>
      <c r="AV264" s="37"/>
    </row>
    <row r="265" spans="8:48" s="1" customFormat="1">
      <c r="H265" s="35"/>
      <c r="I265" s="35"/>
      <c r="J265" s="35"/>
      <c r="K265" s="35"/>
      <c r="L265" s="35"/>
      <c r="AU265" s="37"/>
      <c r="AV265" s="37"/>
    </row>
    <row r="266" spans="8:48" s="1" customFormat="1">
      <c r="H266" s="35"/>
      <c r="I266" s="35"/>
      <c r="J266" s="35"/>
      <c r="K266" s="35"/>
      <c r="L266" s="35"/>
      <c r="AU266" s="37"/>
      <c r="AV266" s="37"/>
    </row>
    <row r="267" spans="8:48" s="1" customFormat="1">
      <c r="H267" s="35"/>
      <c r="I267" s="35"/>
      <c r="J267" s="35"/>
      <c r="K267" s="35"/>
      <c r="L267" s="35"/>
      <c r="AU267" s="37"/>
      <c r="AV267" s="37"/>
    </row>
    <row r="268" spans="8:48" s="1" customFormat="1">
      <c r="H268" s="35"/>
      <c r="I268" s="35"/>
      <c r="J268" s="35"/>
      <c r="K268" s="35"/>
      <c r="L268" s="35"/>
      <c r="AU268" s="37"/>
      <c r="AV268" s="37"/>
    </row>
    <row r="269" spans="8:48" s="1" customFormat="1">
      <c r="H269" s="35"/>
      <c r="I269" s="35"/>
      <c r="J269" s="35"/>
      <c r="K269" s="35"/>
      <c r="L269" s="35"/>
      <c r="AU269" s="37"/>
      <c r="AV269" s="37"/>
    </row>
    <row r="270" spans="8:48" s="1" customFormat="1">
      <c r="H270" s="35"/>
      <c r="I270" s="35"/>
      <c r="J270" s="35"/>
      <c r="K270" s="35"/>
      <c r="L270" s="35"/>
      <c r="AU270" s="37"/>
      <c r="AV270" s="37"/>
    </row>
    <row r="271" spans="8:48" s="1" customFormat="1">
      <c r="H271" s="35"/>
      <c r="I271" s="35"/>
      <c r="J271" s="35"/>
      <c r="K271" s="35"/>
      <c r="L271" s="35"/>
      <c r="AU271" s="37"/>
      <c r="AV271" s="37"/>
    </row>
    <row r="272" spans="8:48" s="1" customFormat="1">
      <c r="H272" s="35"/>
      <c r="I272" s="35"/>
      <c r="J272" s="35"/>
      <c r="K272" s="35"/>
      <c r="L272" s="35"/>
      <c r="AU272" s="37"/>
      <c r="AV272" s="37"/>
    </row>
    <row r="273" spans="8:48" s="1" customFormat="1">
      <c r="H273" s="35"/>
      <c r="I273" s="35"/>
      <c r="J273" s="35"/>
      <c r="K273" s="35"/>
      <c r="L273" s="35"/>
      <c r="AU273" s="37"/>
      <c r="AV273" s="37"/>
    </row>
    <row r="274" spans="8:48" s="1" customFormat="1">
      <c r="H274" s="35"/>
      <c r="I274" s="35"/>
      <c r="J274" s="35"/>
      <c r="K274" s="35"/>
      <c r="L274" s="35"/>
      <c r="AU274" s="37"/>
      <c r="AV274" s="37"/>
    </row>
    <row r="275" spans="8:48" s="1" customFormat="1">
      <c r="H275" s="35"/>
      <c r="I275" s="35"/>
      <c r="J275" s="35"/>
      <c r="K275" s="35"/>
      <c r="L275" s="35"/>
      <c r="AU275" s="37"/>
      <c r="AV275" s="37"/>
    </row>
    <row r="276" spans="8:48" s="1" customFormat="1">
      <c r="H276" s="35"/>
      <c r="I276" s="35"/>
      <c r="J276" s="35"/>
      <c r="K276" s="35"/>
      <c r="L276" s="35"/>
      <c r="AU276" s="37"/>
      <c r="AV276" s="37"/>
    </row>
    <row r="277" spans="8:48" s="1" customFormat="1">
      <c r="H277" s="35"/>
      <c r="I277" s="35"/>
      <c r="J277" s="35"/>
      <c r="K277" s="35"/>
      <c r="L277" s="35"/>
      <c r="AU277" s="37"/>
      <c r="AV277" s="37"/>
    </row>
    <row r="278" spans="8:48" s="1" customFormat="1">
      <c r="H278" s="35"/>
      <c r="I278" s="35"/>
      <c r="J278" s="35"/>
      <c r="K278" s="35"/>
      <c r="L278" s="35"/>
      <c r="AU278" s="37"/>
      <c r="AV278" s="37"/>
    </row>
    <row r="279" spans="8:48" s="1" customFormat="1">
      <c r="H279" s="35"/>
      <c r="I279" s="35"/>
      <c r="J279" s="35"/>
      <c r="K279" s="35"/>
      <c r="L279" s="35"/>
      <c r="AU279" s="37"/>
      <c r="AV279" s="37"/>
    </row>
    <row r="280" spans="8:48" s="1" customFormat="1">
      <c r="H280" s="35"/>
      <c r="I280" s="35"/>
      <c r="J280" s="35"/>
      <c r="K280" s="35"/>
      <c r="L280" s="35"/>
      <c r="AU280" s="37"/>
      <c r="AV280" s="37"/>
    </row>
    <row r="281" spans="8:48" s="1" customFormat="1">
      <c r="H281" s="35"/>
      <c r="I281" s="35"/>
      <c r="J281" s="35"/>
      <c r="K281" s="35"/>
      <c r="L281" s="35"/>
      <c r="AU281" s="37"/>
      <c r="AV281" s="37"/>
    </row>
    <row r="282" spans="8:48" s="1" customFormat="1">
      <c r="H282" s="35"/>
      <c r="I282" s="35"/>
      <c r="J282" s="35"/>
      <c r="K282" s="35"/>
      <c r="L282" s="35"/>
      <c r="AU282" s="37"/>
      <c r="AV282" s="37"/>
    </row>
    <row r="283" spans="8:48" s="1" customFormat="1">
      <c r="H283" s="35"/>
      <c r="I283" s="35"/>
      <c r="J283" s="35"/>
      <c r="K283" s="35"/>
      <c r="L283" s="35"/>
      <c r="AU283" s="37"/>
      <c r="AV283" s="37"/>
    </row>
    <row r="284" spans="8:48" s="1" customFormat="1">
      <c r="H284" s="35"/>
      <c r="I284" s="35"/>
      <c r="J284" s="35"/>
      <c r="K284" s="35"/>
      <c r="L284" s="35"/>
      <c r="AU284" s="37"/>
      <c r="AV284" s="37"/>
    </row>
    <row r="285" spans="8:48" s="1" customFormat="1">
      <c r="H285" s="35"/>
      <c r="I285" s="35"/>
      <c r="J285" s="35"/>
      <c r="K285" s="35"/>
      <c r="L285" s="35"/>
      <c r="AU285" s="37"/>
      <c r="AV285" s="37"/>
    </row>
    <row r="286" spans="8:48" s="1" customFormat="1">
      <c r="H286" s="35"/>
      <c r="I286" s="35"/>
      <c r="J286" s="35"/>
      <c r="K286" s="35"/>
      <c r="L286" s="35"/>
      <c r="AU286" s="37"/>
      <c r="AV286" s="37"/>
    </row>
    <row r="287" spans="8:48" s="1" customFormat="1">
      <c r="H287" s="35"/>
      <c r="I287" s="35"/>
      <c r="J287" s="35"/>
      <c r="K287" s="35"/>
      <c r="L287" s="35"/>
      <c r="AU287" s="37"/>
      <c r="AV287" s="37"/>
    </row>
    <row r="288" spans="8:48" s="1" customFormat="1">
      <c r="H288" s="35"/>
      <c r="I288" s="35"/>
      <c r="J288" s="35"/>
      <c r="K288" s="35"/>
      <c r="L288" s="35"/>
      <c r="AU288" s="37"/>
      <c r="AV288" s="37"/>
    </row>
    <row r="289" spans="8:48" s="1" customFormat="1">
      <c r="H289" s="35"/>
      <c r="I289" s="35"/>
      <c r="J289" s="35"/>
      <c r="K289" s="35"/>
      <c r="L289" s="35"/>
      <c r="AU289" s="37"/>
      <c r="AV289" s="37"/>
    </row>
    <row r="290" spans="8:48" s="1" customFormat="1">
      <c r="H290" s="35"/>
      <c r="I290" s="35"/>
      <c r="J290" s="35"/>
      <c r="K290" s="35"/>
      <c r="L290" s="35"/>
      <c r="AU290" s="37"/>
      <c r="AV290" s="37"/>
    </row>
    <row r="291" spans="8:48" s="1" customFormat="1">
      <c r="H291" s="35"/>
      <c r="I291" s="35"/>
      <c r="J291" s="35"/>
      <c r="K291" s="35"/>
      <c r="L291" s="35"/>
      <c r="AU291" s="37"/>
      <c r="AV291" s="37"/>
    </row>
    <row r="292" spans="8:48" s="1" customFormat="1">
      <c r="H292" s="35"/>
      <c r="I292" s="35"/>
      <c r="J292" s="35"/>
      <c r="K292" s="35"/>
      <c r="L292" s="35"/>
      <c r="AU292" s="37"/>
      <c r="AV292" s="37"/>
    </row>
    <row r="293" spans="8:48" s="1" customFormat="1">
      <c r="H293" s="35"/>
      <c r="I293" s="35"/>
      <c r="J293" s="35"/>
      <c r="K293" s="35"/>
      <c r="L293" s="35"/>
      <c r="AU293" s="37"/>
      <c r="AV293" s="37"/>
    </row>
    <row r="294" spans="8:48" s="1" customFormat="1">
      <c r="H294" s="35"/>
      <c r="I294" s="35"/>
      <c r="J294" s="35"/>
      <c r="K294" s="35"/>
      <c r="L294" s="35"/>
      <c r="AU294" s="37"/>
      <c r="AV294" s="37"/>
    </row>
    <row r="295" spans="8:48" s="1" customFormat="1">
      <c r="H295" s="35"/>
      <c r="I295" s="35"/>
      <c r="J295" s="35"/>
      <c r="K295" s="35"/>
      <c r="L295" s="35"/>
      <c r="AU295" s="37"/>
      <c r="AV295" s="37"/>
    </row>
    <row r="296" spans="8:48" s="1" customFormat="1">
      <c r="H296" s="35"/>
      <c r="I296" s="35"/>
      <c r="J296" s="35"/>
      <c r="K296" s="35"/>
      <c r="L296" s="35"/>
      <c r="AU296" s="37"/>
      <c r="AV296" s="37"/>
    </row>
    <row r="297" spans="8:48" s="1" customFormat="1">
      <c r="H297" s="35"/>
      <c r="I297" s="35"/>
      <c r="J297" s="35"/>
      <c r="K297" s="35"/>
      <c r="L297" s="35"/>
      <c r="AU297" s="37"/>
      <c r="AV297" s="37"/>
    </row>
    <row r="298" spans="8:48" s="1" customFormat="1">
      <c r="H298" s="35"/>
      <c r="I298" s="35"/>
      <c r="J298" s="35"/>
      <c r="K298" s="35"/>
      <c r="L298" s="35"/>
      <c r="AU298" s="37"/>
      <c r="AV298" s="37"/>
    </row>
    <row r="299" spans="8:48" s="1" customFormat="1">
      <c r="H299" s="35"/>
      <c r="I299" s="35"/>
      <c r="J299" s="35"/>
      <c r="K299" s="35"/>
      <c r="L299" s="35"/>
      <c r="AU299" s="37"/>
      <c r="AV299" s="37"/>
    </row>
    <row r="300" spans="8:48" s="1" customFormat="1">
      <c r="H300" s="35"/>
      <c r="I300" s="35"/>
      <c r="J300" s="35"/>
      <c r="K300" s="35"/>
      <c r="L300" s="35"/>
      <c r="AU300" s="37"/>
      <c r="AV300" s="37"/>
    </row>
    <row r="301" spans="8:48" s="1" customFormat="1">
      <c r="H301" s="35"/>
      <c r="I301" s="35"/>
      <c r="J301" s="35"/>
      <c r="K301" s="35"/>
      <c r="L301" s="35"/>
      <c r="AU301" s="37"/>
      <c r="AV301" s="37"/>
    </row>
    <row r="302" spans="8:48" s="1" customFormat="1">
      <c r="H302" s="35"/>
      <c r="I302" s="35"/>
      <c r="J302" s="35"/>
      <c r="K302" s="35"/>
      <c r="L302" s="35"/>
      <c r="AU302" s="37"/>
      <c r="AV302" s="37"/>
    </row>
    <row r="303" spans="8:48" s="1" customFormat="1">
      <c r="H303" s="35"/>
      <c r="I303" s="35"/>
      <c r="J303" s="35"/>
      <c r="K303" s="35"/>
      <c r="L303" s="35"/>
      <c r="AU303" s="37"/>
      <c r="AV303" s="37"/>
    </row>
    <row r="304" spans="8:48" s="1" customFormat="1">
      <c r="H304" s="35"/>
      <c r="I304" s="35"/>
      <c r="J304" s="35"/>
      <c r="K304" s="35"/>
      <c r="L304" s="35"/>
      <c r="AU304" s="37"/>
      <c r="AV304" s="37"/>
    </row>
    <row r="305" spans="8:48" s="1" customFormat="1">
      <c r="H305" s="35"/>
      <c r="I305" s="35"/>
      <c r="J305" s="35"/>
      <c r="K305" s="35"/>
      <c r="L305" s="35"/>
      <c r="AU305" s="37"/>
      <c r="AV305" s="37"/>
    </row>
    <row r="306" spans="8:48" s="1" customFormat="1">
      <c r="H306" s="35"/>
      <c r="I306" s="35"/>
      <c r="J306" s="35"/>
      <c r="K306" s="35"/>
      <c r="L306" s="35"/>
      <c r="AU306" s="37"/>
      <c r="AV306" s="37"/>
    </row>
    <row r="307" spans="8:48" s="1" customFormat="1">
      <c r="H307" s="35"/>
      <c r="I307" s="35"/>
      <c r="J307" s="35"/>
      <c r="K307" s="35"/>
      <c r="L307" s="35"/>
      <c r="AU307" s="37"/>
      <c r="AV307" s="37"/>
    </row>
    <row r="308" spans="8:48" s="1" customFormat="1">
      <c r="H308" s="35"/>
      <c r="I308" s="35"/>
      <c r="J308" s="35"/>
      <c r="K308" s="35"/>
      <c r="L308" s="35"/>
      <c r="AU308" s="37"/>
      <c r="AV308" s="37"/>
    </row>
    <row r="309" spans="8:48" s="1" customFormat="1">
      <c r="H309" s="35"/>
      <c r="I309" s="35"/>
      <c r="J309" s="35"/>
      <c r="K309" s="35"/>
      <c r="L309" s="35"/>
      <c r="AU309" s="37"/>
      <c r="AV309" s="37"/>
    </row>
    <row r="310" spans="8:48" s="1" customFormat="1">
      <c r="H310" s="35"/>
      <c r="I310" s="35"/>
      <c r="J310" s="35"/>
      <c r="K310" s="35"/>
      <c r="L310" s="35"/>
      <c r="AU310" s="37"/>
      <c r="AV310" s="37"/>
    </row>
    <row r="311" spans="8:48" s="1" customFormat="1">
      <c r="H311" s="35"/>
      <c r="I311" s="35"/>
      <c r="J311" s="35"/>
      <c r="K311" s="35"/>
      <c r="L311" s="35"/>
      <c r="AU311" s="37"/>
      <c r="AV311" s="37"/>
    </row>
    <row r="312" spans="8:48" s="1" customFormat="1">
      <c r="H312" s="35"/>
      <c r="I312" s="35"/>
      <c r="J312" s="35"/>
      <c r="K312" s="35"/>
      <c r="L312" s="35"/>
      <c r="AU312" s="37"/>
      <c r="AV312" s="37"/>
    </row>
    <row r="313" spans="8:48" s="1" customFormat="1">
      <c r="H313" s="35"/>
      <c r="I313" s="35"/>
      <c r="J313" s="35"/>
      <c r="K313" s="35"/>
      <c r="L313" s="35"/>
      <c r="AU313" s="37"/>
      <c r="AV313" s="37"/>
    </row>
    <row r="314" spans="8:48" s="1" customFormat="1">
      <c r="H314" s="35"/>
      <c r="I314" s="35"/>
      <c r="J314" s="35"/>
      <c r="K314" s="35"/>
      <c r="L314" s="35"/>
      <c r="AU314" s="37"/>
      <c r="AV314" s="37"/>
    </row>
    <row r="315" spans="8:48" s="1" customFormat="1">
      <c r="H315" s="35"/>
      <c r="I315" s="35"/>
      <c r="J315" s="35"/>
      <c r="K315" s="35"/>
      <c r="L315" s="35"/>
      <c r="AU315" s="37"/>
      <c r="AV315" s="37"/>
    </row>
    <row r="316" spans="8:48" s="1" customFormat="1">
      <c r="H316" s="35"/>
      <c r="I316" s="35"/>
      <c r="J316" s="35"/>
      <c r="K316" s="35"/>
      <c r="L316" s="35"/>
      <c r="AU316" s="37"/>
      <c r="AV316" s="37"/>
    </row>
    <row r="317" spans="8:48" s="1" customFormat="1">
      <c r="H317" s="35"/>
      <c r="I317" s="35"/>
      <c r="J317" s="35"/>
      <c r="K317" s="35"/>
      <c r="L317" s="35"/>
      <c r="AU317" s="37"/>
      <c r="AV317" s="37"/>
    </row>
    <row r="318" spans="8:48" s="1" customFormat="1">
      <c r="H318" s="35"/>
      <c r="I318" s="35"/>
      <c r="J318" s="35"/>
      <c r="K318" s="35"/>
      <c r="L318" s="35"/>
      <c r="AU318" s="37"/>
      <c r="AV318" s="37"/>
    </row>
    <row r="319" spans="8:48" s="1" customFormat="1">
      <c r="H319" s="35"/>
      <c r="I319" s="35"/>
      <c r="J319" s="35"/>
      <c r="K319" s="35"/>
      <c r="L319" s="35"/>
      <c r="AU319" s="37"/>
      <c r="AV319" s="37"/>
    </row>
    <row r="320" spans="8:48" s="1" customFormat="1">
      <c r="H320" s="35"/>
      <c r="I320" s="35"/>
      <c r="J320" s="35"/>
      <c r="K320" s="35"/>
      <c r="L320" s="35"/>
      <c r="AU320" s="37"/>
      <c r="AV320" s="37"/>
    </row>
    <row r="321" spans="8:48" s="1" customFormat="1">
      <c r="H321" s="35"/>
      <c r="I321" s="35"/>
      <c r="J321" s="35"/>
      <c r="K321" s="35"/>
      <c r="L321" s="35"/>
      <c r="AU321" s="37"/>
      <c r="AV321" s="37"/>
    </row>
    <row r="322" spans="8:48" s="1" customFormat="1">
      <c r="H322" s="35"/>
      <c r="I322" s="35"/>
      <c r="J322" s="35"/>
      <c r="K322" s="35"/>
      <c r="L322" s="35"/>
      <c r="AU322" s="37"/>
      <c r="AV322" s="37"/>
    </row>
    <row r="323" spans="8:48" s="1" customFormat="1">
      <c r="H323" s="35"/>
      <c r="I323" s="35"/>
      <c r="J323" s="35"/>
      <c r="K323" s="35"/>
      <c r="L323" s="35"/>
      <c r="AU323" s="37"/>
      <c r="AV323" s="37"/>
    </row>
    <row r="324" spans="8:48" s="1" customFormat="1">
      <c r="H324" s="35"/>
      <c r="I324" s="35"/>
      <c r="J324" s="35"/>
      <c r="K324" s="35"/>
      <c r="L324" s="35"/>
      <c r="AU324" s="37"/>
      <c r="AV324" s="37"/>
    </row>
    <row r="325" spans="8:48" s="1" customFormat="1">
      <c r="H325" s="35"/>
      <c r="I325" s="35"/>
      <c r="J325" s="35"/>
      <c r="K325" s="35"/>
      <c r="L325" s="35"/>
      <c r="AU325" s="37"/>
      <c r="AV325" s="37"/>
    </row>
    <row r="326" spans="8:48" s="1" customFormat="1">
      <c r="H326" s="35"/>
      <c r="I326" s="35"/>
      <c r="J326" s="35"/>
      <c r="K326" s="35"/>
      <c r="L326" s="35"/>
      <c r="AU326" s="37"/>
      <c r="AV326" s="37"/>
    </row>
    <row r="327" spans="8:48" s="1" customFormat="1">
      <c r="H327" s="35"/>
      <c r="I327" s="35"/>
      <c r="J327" s="35"/>
      <c r="K327" s="35"/>
      <c r="L327" s="35"/>
      <c r="AU327" s="37"/>
      <c r="AV327" s="37"/>
    </row>
    <row r="328" spans="8:48" s="1" customFormat="1">
      <c r="H328" s="35"/>
      <c r="I328" s="35"/>
      <c r="J328" s="35"/>
      <c r="K328" s="35"/>
      <c r="L328" s="35"/>
      <c r="AU328" s="37"/>
      <c r="AV328" s="37"/>
    </row>
    <row r="329" spans="8:48" s="1" customFormat="1">
      <c r="H329" s="35"/>
      <c r="I329" s="35"/>
      <c r="J329" s="35"/>
      <c r="K329" s="35"/>
      <c r="L329" s="35"/>
      <c r="AU329" s="37"/>
      <c r="AV329" s="37"/>
    </row>
    <row r="330" spans="8:48" s="1" customFormat="1">
      <c r="H330" s="35"/>
      <c r="I330" s="35"/>
      <c r="J330" s="35"/>
      <c r="K330" s="35"/>
      <c r="L330" s="35"/>
      <c r="AU330" s="37"/>
      <c r="AV330" s="37"/>
    </row>
    <row r="331" spans="8:48" s="1" customFormat="1">
      <c r="H331" s="35"/>
      <c r="I331" s="35"/>
      <c r="J331" s="35"/>
      <c r="K331" s="35"/>
      <c r="L331" s="35"/>
      <c r="AU331" s="37"/>
      <c r="AV331" s="37"/>
    </row>
    <row r="332" spans="8:48" s="1" customFormat="1">
      <c r="H332" s="35"/>
      <c r="I332" s="35"/>
      <c r="J332" s="35"/>
      <c r="K332" s="35"/>
      <c r="L332" s="35"/>
      <c r="AU332" s="37"/>
      <c r="AV332" s="37"/>
    </row>
    <row r="333" spans="8:48" s="1" customFormat="1">
      <c r="H333" s="35"/>
      <c r="I333" s="35"/>
      <c r="J333" s="35"/>
      <c r="K333" s="35"/>
      <c r="L333" s="35"/>
      <c r="AU333" s="37"/>
      <c r="AV333" s="37"/>
    </row>
    <row r="334" spans="8:48" s="1" customFormat="1">
      <c r="H334" s="35"/>
      <c r="I334" s="35"/>
      <c r="J334" s="35"/>
      <c r="K334" s="35"/>
      <c r="L334" s="35"/>
      <c r="AU334" s="37"/>
      <c r="AV334" s="37"/>
    </row>
    <row r="335" spans="8:48" s="1" customFormat="1">
      <c r="H335" s="35"/>
      <c r="I335" s="35"/>
      <c r="J335" s="35"/>
      <c r="K335" s="35"/>
      <c r="L335" s="35"/>
      <c r="AU335" s="37"/>
      <c r="AV335" s="37"/>
    </row>
    <row r="336" spans="8:48" s="1" customFormat="1">
      <c r="H336" s="35"/>
      <c r="I336" s="35"/>
      <c r="J336" s="35"/>
      <c r="K336" s="35"/>
      <c r="L336" s="35"/>
      <c r="AU336" s="37"/>
      <c r="AV336" s="37"/>
    </row>
    <row r="337" spans="8:48" s="1" customFormat="1">
      <c r="H337" s="35"/>
      <c r="I337" s="35"/>
      <c r="J337" s="35"/>
      <c r="K337" s="35"/>
      <c r="L337" s="35"/>
      <c r="AU337" s="37"/>
      <c r="AV337" s="37"/>
    </row>
    <row r="338" spans="8:48" s="1" customFormat="1">
      <c r="H338" s="35"/>
      <c r="I338" s="35"/>
      <c r="J338" s="35"/>
      <c r="K338" s="35"/>
      <c r="L338" s="35"/>
      <c r="AU338" s="37"/>
      <c r="AV338" s="37"/>
    </row>
    <row r="339" spans="8:48" s="1" customFormat="1">
      <c r="H339" s="35"/>
      <c r="I339" s="35"/>
      <c r="J339" s="35"/>
      <c r="K339" s="35"/>
      <c r="L339" s="35"/>
      <c r="AU339" s="37"/>
      <c r="AV339" s="37"/>
    </row>
    <row r="340" spans="8:48" s="1" customFormat="1">
      <c r="H340" s="35"/>
      <c r="I340" s="35"/>
      <c r="J340" s="35"/>
      <c r="K340" s="35"/>
      <c r="L340" s="35"/>
      <c r="AU340" s="37"/>
      <c r="AV340" s="37"/>
    </row>
    <row r="341" spans="8:48" s="1" customFormat="1">
      <c r="H341" s="35"/>
      <c r="I341" s="35"/>
      <c r="J341" s="35"/>
      <c r="K341" s="35"/>
      <c r="L341" s="35"/>
      <c r="AU341" s="37"/>
      <c r="AV341" s="37"/>
    </row>
    <row r="342" spans="8:48" s="1" customFormat="1">
      <c r="H342" s="35"/>
      <c r="I342" s="35"/>
      <c r="J342" s="35"/>
      <c r="K342" s="35"/>
      <c r="L342" s="35"/>
      <c r="AU342" s="37"/>
      <c r="AV342" s="37"/>
    </row>
    <row r="343" spans="8:48" s="1" customFormat="1">
      <c r="H343" s="35"/>
      <c r="I343" s="35"/>
      <c r="J343" s="35"/>
      <c r="K343" s="35"/>
      <c r="L343" s="35"/>
      <c r="AU343" s="37"/>
      <c r="AV343" s="37"/>
    </row>
    <row r="344" spans="8:48" s="1" customFormat="1">
      <c r="H344" s="35"/>
      <c r="I344" s="35"/>
      <c r="J344" s="35"/>
      <c r="K344" s="35"/>
      <c r="L344" s="35"/>
      <c r="AU344" s="37"/>
      <c r="AV344" s="37"/>
    </row>
    <row r="345" spans="8:48" s="1" customFormat="1">
      <c r="H345" s="35"/>
      <c r="I345" s="35"/>
      <c r="J345" s="35"/>
      <c r="K345" s="35"/>
      <c r="L345" s="35"/>
      <c r="AU345" s="37"/>
      <c r="AV345" s="37"/>
    </row>
    <row r="346" spans="8:48" s="1" customFormat="1">
      <c r="H346" s="35"/>
      <c r="I346" s="35"/>
      <c r="J346" s="35"/>
      <c r="K346" s="35"/>
      <c r="L346" s="35"/>
      <c r="AU346" s="37"/>
      <c r="AV346" s="37"/>
    </row>
    <row r="347" spans="8:48" s="1" customFormat="1">
      <c r="H347" s="35"/>
      <c r="I347" s="35"/>
      <c r="J347" s="35"/>
      <c r="K347" s="35"/>
      <c r="L347" s="35"/>
      <c r="AU347" s="37"/>
      <c r="AV347" s="37"/>
    </row>
    <row r="348" spans="8:48" s="1" customFormat="1">
      <c r="H348" s="35"/>
      <c r="I348" s="35"/>
      <c r="J348" s="35"/>
      <c r="K348" s="35"/>
      <c r="L348" s="35"/>
      <c r="AU348" s="37"/>
      <c r="AV348" s="37"/>
    </row>
    <row r="349" spans="8:48" s="1" customFormat="1">
      <c r="H349" s="35"/>
      <c r="I349" s="35"/>
      <c r="J349" s="35"/>
      <c r="K349" s="35"/>
      <c r="L349" s="35"/>
      <c r="AU349" s="37"/>
      <c r="AV349" s="37"/>
    </row>
    <row r="350" spans="8:48" s="1" customFormat="1">
      <c r="H350" s="35"/>
      <c r="I350" s="35"/>
      <c r="J350" s="35"/>
      <c r="K350" s="35"/>
      <c r="L350" s="35"/>
      <c r="AU350" s="37"/>
      <c r="AV350" s="37"/>
    </row>
    <row r="351" spans="8:48" s="1" customFormat="1">
      <c r="H351" s="35"/>
      <c r="I351" s="35"/>
      <c r="J351" s="35"/>
      <c r="K351" s="35"/>
      <c r="L351" s="35"/>
      <c r="AU351" s="37"/>
      <c r="AV351" s="37"/>
    </row>
    <row r="352" spans="8:48" s="1" customFormat="1">
      <c r="H352" s="35"/>
      <c r="I352" s="35"/>
      <c r="J352" s="35"/>
      <c r="K352" s="35"/>
      <c r="L352" s="35"/>
      <c r="AU352" s="37"/>
      <c r="AV352" s="37"/>
    </row>
    <row r="353" spans="8:48" s="1" customFormat="1">
      <c r="H353" s="35"/>
      <c r="I353" s="35"/>
      <c r="J353" s="35"/>
      <c r="K353" s="35"/>
      <c r="L353" s="35"/>
      <c r="AU353" s="37"/>
      <c r="AV353" s="37"/>
    </row>
    <row r="354" spans="8:48" s="1" customFormat="1">
      <c r="H354" s="35"/>
      <c r="I354" s="35"/>
      <c r="J354" s="35"/>
      <c r="K354" s="35"/>
      <c r="L354" s="35"/>
      <c r="AU354" s="37"/>
      <c r="AV354" s="37"/>
    </row>
    <row r="355" spans="8:48" s="1" customFormat="1">
      <c r="H355" s="35"/>
      <c r="I355" s="35"/>
      <c r="J355" s="35"/>
      <c r="K355" s="35"/>
      <c r="L355" s="35"/>
      <c r="AU355" s="37"/>
      <c r="AV355" s="37"/>
    </row>
    <row r="356" spans="8:48" s="1" customFormat="1">
      <c r="H356" s="35"/>
      <c r="I356" s="35"/>
      <c r="J356" s="35"/>
      <c r="K356" s="35"/>
      <c r="L356" s="35"/>
      <c r="AU356" s="37"/>
      <c r="AV356" s="37"/>
    </row>
    <row r="357" spans="8:48" s="1" customFormat="1">
      <c r="H357" s="35"/>
      <c r="I357" s="35"/>
      <c r="J357" s="35"/>
      <c r="K357" s="35"/>
      <c r="L357" s="35"/>
      <c r="AU357" s="37"/>
      <c r="AV357" s="37"/>
    </row>
    <row r="358" spans="8:48" s="1" customFormat="1">
      <c r="H358" s="35"/>
      <c r="I358" s="35"/>
      <c r="J358" s="35"/>
      <c r="K358" s="35"/>
      <c r="L358" s="35"/>
      <c r="AU358" s="37"/>
      <c r="AV358" s="37"/>
    </row>
    <row r="359" spans="8:48" s="1" customFormat="1">
      <c r="H359" s="35"/>
      <c r="I359" s="35"/>
      <c r="J359" s="35"/>
      <c r="K359" s="35"/>
      <c r="L359" s="35"/>
      <c r="AU359" s="37"/>
      <c r="AV359" s="37"/>
    </row>
    <row r="360" spans="8:48" s="1" customFormat="1">
      <c r="H360" s="35"/>
      <c r="I360" s="35"/>
      <c r="J360" s="35"/>
      <c r="K360" s="35"/>
      <c r="L360" s="35"/>
      <c r="AU360" s="37"/>
      <c r="AV360" s="37"/>
    </row>
    <row r="361" spans="8:48" s="1" customFormat="1">
      <c r="H361" s="35"/>
      <c r="I361" s="35"/>
      <c r="J361" s="35"/>
      <c r="K361" s="35"/>
      <c r="L361" s="35"/>
      <c r="AU361" s="37"/>
      <c r="AV361" s="37"/>
    </row>
    <row r="362" spans="8:48" s="1" customFormat="1">
      <c r="H362" s="35"/>
      <c r="I362" s="35"/>
      <c r="J362" s="35"/>
      <c r="K362" s="35"/>
      <c r="L362" s="35"/>
      <c r="AU362" s="37"/>
      <c r="AV362" s="37"/>
    </row>
    <row r="363" spans="8:48" s="1" customFormat="1">
      <c r="H363" s="35"/>
      <c r="I363" s="35"/>
      <c r="J363" s="35"/>
      <c r="K363" s="35"/>
      <c r="L363" s="35"/>
      <c r="AU363" s="37"/>
      <c r="AV363" s="37"/>
    </row>
    <row r="364" spans="8:48" s="1" customFormat="1">
      <c r="H364" s="35"/>
      <c r="I364" s="35"/>
      <c r="J364" s="35"/>
      <c r="K364" s="35"/>
      <c r="L364" s="35"/>
      <c r="AU364" s="37"/>
      <c r="AV364" s="37"/>
    </row>
    <row r="365" spans="8:48" s="1" customFormat="1">
      <c r="H365" s="35"/>
      <c r="I365" s="35"/>
      <c r="J365" s="35"/>
      <c r="K365" s="35"/>
      <c r="L365" s="35"/>
      <c r="AU365" s="37"/>
      <c r="AV365" s="37"/>
    </row>
    <row r="366" spans="8:48" s="1" customFormat="1">
      <c r="H366" s="35"/>
      <c r="I366" s="35"/>
      <c r="J366" s="35"/>
      <c r="K366" s="35"/>
      <c r="L366" s="35"/>
      <c r="AU366" s="37"/>
      <c r="AV366" s="37"/>
    </row>
    <row r="367" spans="8:48" s="1" customFormat="1">
      <c r="H367" s="35"/>
      <c r="I367" s="35"/>
      <c r="J367" s="35"/>
      <c r="K367" s="35"/>
      <c r="L367" s="35"/>
      <c r="AU367" s="37"/>
      <c r="AV367" s="37"/>
    </row>
    <row r="368" spans="8:48" s="1" customFormat="1">
      <c r="H368" s="35"/>
      <c r="I368" s="35"/>
      <c r="J368" s="35"/>
      <c r="K368" s="35"/>
      <c r="L368" s="35"/>
      <c r="AU368" s="37"/>
      <c r="AV368" s="37"/>
    </row>
    <row r="369" spans="8:48" s="1" customFormat="1">
      <c r="H369" s="35"/>
      <c r="I369" s="35"/>
      <c r="J369" s="35"/>
      <c r="K369" s="35"/>
      <c r="L369" s="35"/>
      <c r="AU369" s="37"/>
      <c r="AV369" s="37"/>
    </row>
    <row r="370" spans="8:48" s="1" customFormat="1">
      <c r="H370" s="35"/>
      <c r="I370" s="35"/>
      <c r="J370" s="35"/>
      <c r="K370" s="35"/>
      <c r="L370" s="35"/>
      <c r="AU370" s="37"/>
      <c r="AV370" s="37"/>
    </row>
    <row r="371" spans="8:48" s="1" customFormat="1">
      <c r="H371" s="35"/>
      <c r="I371" s="35"/>
      <c r="J371" s="35"/>
      <c r="K371" s="35"/>
      <c r="L371" s="35"/>
      <c r="AU371" s="37"/>
      <c r="AV371" s="37"/>
    </row>
    <row r="372" spans="8:48" s="1" customFormat="1">
      <c r="H372" s="35"/>
      <c r="I372" s="35"/>
      <c r="J372" s="35"/>
      <c r="K372" s="35"/>
      <c r="L372" s="35"/>
      <c r="AU372" s="37"/>
      <c r="AV372" s="37"/>
    </row>
    <row r="373" spans="8:48" s="1" customFormat="1">
      <c r="H373" s="35"/>
      <c r="I373" s="35"/>
      <c r="J373" s="35"/>
      <c r="K373" s="35"/>
      <c r="L373" s="35"/>
      <c r="AU373" s="37"/>
      <c r="AV373" s="37"/>
    </row>
    <row r="374" spans="8:48" s="1" customFormat="1">
      <c r="H374" s="35"/>
      <c r="I374" s="35"/>
      <c r="J374" s="35"/>
      <c r="K374" s="35"/>
      <c r="L374" s="35"/>
      <c r="AU374" s="37"/>
      <c r="AV374" s="37"/>
    </row>
    <row r="375" spans="8:48" s="1" customFormat="1">
      <c r="H375" s="35"/>
      <c r="I375" s="35"/>
      <c r="J375" s="35"/>
      <c r="K375" s="35"/>
      <c r="L375" s="35"/>
      <c r="AU375" s="37"/>
      <c r="AV375" s="37"/>
    </row>
    <row r="376" spans="8:48" s="1" customFormat="1">
      <c r="H376" s="35"/>
      <c r="I376" s="35"/>
      <c r="J376" s="35"/>
      <c r="K376" s="35"/>
      <c r="L376" s="35"/>
      <c r="AU376" s="37"/>
      <c r="AV376" s="37"/>
    </row>
    <row r="377" spans="8:48" s="1" customFormat="1">
      <c r="H377" s="35"/>
      <c r="I377" s="35"/>
      <c r="J377" s="35"/>
      <c r="K377" s="35"/>
      <c r="L377" s="35"/>
      <c r="AU377" s="37"/>
      <c r="AV377" s="37"/>
    </row>
    <row r="378" spans="8:48" s="1" customFormat="1">
      <c r="H378" s="35"/>
      <c r="I378" s="35"/>
      <c r="J378" s="35"/>
      <c r="K378" s="35"/>
      <c r="L378" s="35"/>
      <c r="AU378" s="37"/>
      <c r="AV378" s="37"/>
    </row>
    <row r="379" spans="8:48" s="1" customFormat="1">
      <c r="H379" s="35"/>
      <c r="I379" s="35"/>
      <c r="J379" s="35"/>
      <c r="K379" s="35"/>
      <c r="L379" s="35"/>
      <c r="AU379" s="37"/>
      <c r="AV379" s="37"/>
    </row>
    <row r="380" spans="8:48" s="1" customFormat="1">
      <c r="H380" s="35"/>
      <c r="I380" s="35"/>
      <c r="J380" s="35"/>
      <c r="K380" s="35"/>
      <c r="L380" s="35"/>
      <c r="AU380" s="37"/>
      <c r="AV380" s="37"/>
    </row>
    <row r="381" spans="8:48" s="1" customFormat="1">
      <c r="H381" s="35"/>
      <c r="I381" s="35"/>
      <c r="J381" s="35"/>
      <c r="K381" s="35"/>
      <c r="L381" s="35"/>
      <c r="AU381" s="37"/>
      <c r="AV381" s="37"/>
    </row>
    <row r="382" spans="8:48" s="1" customFormat="1">
      <c r="H382" s="35"/>
      <c r="I382" s="35"/>
      <c r="J382" s="35"/>
      <c r="K382" s="35"/>
      <c r="L382" s="35"/>
      <c r="AU382" s="37"/>
      <c r="AV382" s="37"/>
    </row>
    <row r="383" spans="8:48" s="1" customFormat="1">
      <c r="H383" s="35"/>
      <c r="I383" s="35"/>
      <c r="J383" s="35"/>
      <c r="K383" s="35"/>
      <c r="L383" s="35"/>
      <c r="AU383" s="37"/>
      <c r="AV383" s="37"/>
    </row>
    <row r="384" spans="8:48" s="1" customFormat="1">
      <c r="H384" s="35"/>
      <c r="I384" s="35"/>
      <c r="J384" s="35"/>
      <c r="K384" s="35"/>
      <c r="L384" s="35"/>
      <c r="AU384" s="37"/>
      <c r="AV384" s="37"/>
    </row>
    <row r="385" spans="8:48" s="1" customFormat="1">
      <c r="H385" s="35"/>
      <c r="I385" s="35"/>
      <c r="J385" s="35"/>
      <c r="K385" s="35"/>
      <c r="L385" s="35"/>
      <c r="AU385" s="37"/>
      <c r="AV385" s="37"/>
    </row>
    <row r="386" spans="8:48" s="1" customFormat="1">
      <c r="H386" s="35"/>
      <c r="I386" s="35"/>
      <c r="J386" s="35"/>
      <c r="K386" s="35"/>
      <c r="L386" s="35"/>
      <c r="AU386" s="37"/>
      <c r="AV386" s="37"/>
    </row>
    <row r="387" spans="8:48" s="1" customFormat="1">
      <c r="H387" s="35"/>
      <c r="I387" s="35"/>
      <c r="J387" s="35"/>
      <c r="K387" s="35"/>
      <c r="L387" s="35"/>
      <c r="AU387" s="37"/>
      <c r="AV387" s="37"/>
    </row>
    <row r="388" spans="8:48" s="1" customFormat="1">
      <c r="H388" s="35"/>
      <c r="I388" s="35"/>
      <c r="J388" s="35"/>
      <c r="K388" s="35"/>
      <c r="L388" s="35"/>
      <c r="AU388" s="37"/>
      <c r="AV388" s="37"/>
    </row>
    <row r="389" spans="8:48" s="1" customFormat="1">
      <c r="H389" s="35"/>
      <c r="I389" s="35"/>
      <c r="J389" s="35"/>
      <c r="K389" s="35"/>
      <c r="L389" s="35"/>
      <c r="AU389" s="37"/>
      <c r="AV389" s="37"/>
    </row>
    <row r="390" spans="8:48" s="1" customFormat="1">
      <c r="H390" s="35"/>
      <c r="I390" s="35"/>
      <c r="J390" s="35"/>
      <c r="K390" s="35"/>
      <c r="L390" s="35"/>
      <c r="AU390" s="37"/>
      <c r="AV390" s="37"/>
    </row>
    <row r="391" spans="8:48" s="1" customFormat="1">
      <c r="H391" s="35"/>
      <c r="I391" s="35"/>
      <c r="J391" s="35"/>
      <c r="K391" s="35"/>
      <c r="L391" s="35"/>
      <c r="AU391" s="37"/>
      <c r="AV391" s="37"/>
    </row>
    <row r="392" spans="8:48" s="1" customFormat="1">
      <c r="H392" s="35"/>
      <c r="I392" s="35"/>
      <c r="J392" s="35"/>
      <c r="K392" s="35"/>
      <c r="L392" s="35"/>
      <c r="AU392" s="37"/>
      <c r="AV392" s="37"/>
    </row>
    <row r="393" spans="8:48" s="1" customFormat="1">
      <c r="H393" s="35"/>
      <c r="I393" s="35"/>
      <c r="J393" s="35"/>
      <c r="K393" s="35"/>
      <c r="L393" s="35"/>
      <c r="AU393" s="37"/>
      <c r="AV393" s="37"/>
    </row>
    <row r="394" spans="8:48" s="1" customFormat="1">
      <c r="H394" s="35"/>
      <c r="I394" s="35"/>
      <c r="J394" s="35"/>
      <c r="K394" s="35"/>
      <c r="L394" s="35"/>
      <c r="AU394" s="37"/>
      <c r="AV394" s="37"/>
    </row>
    <row r="395" spans="8:48" s="1" customFormat="1">
      <c r="H395" s="35"/>
      <c r="I395" s="35"/>
      <c r="J395" s="35"/>
      <c r="K395" s="35"/>
      <c r="L395" s="35"/>
      <c r="AU395" s="37"/>
      <c r="AV395" s="37"/>
    </row>
    <row r="396" spans="8:48" s="1" customFormat="1">
      <c r="H396" s="35"/>
      <c r="I396" s="35"/>
      <c r="J396" s="35"/>
      <c r="K396" s="35"/>
      <c r="L396" s="35"/>
      <c r="AU396" s="37"/>
      <c r="AV396" s="37"/>
    </row>
    <row r="397" spans="8:48" s="1" customFormat="1">
      <c r="H397" s="35"/>
      <c r="I397" s="35"/>
      <c r="J397" s="35"/>
      <c r="K397" s="35"/>
      <c r="L397" s="35"/>
      <c r="AU397" s="37"/>
      <c r="AV397" s="37"/>
    </row>
    <row r="398" spans="8:48" s="1" customFormat="1">
      <c r="H398" s="35"/>
      <c r="I398" s="35"/>
      <c r="J398" s="35"/>
      <c r="K398" s="35"/>
      <c r="L398" s="35"/>
      <c r="AU398" s="37"/>
      <c r="AV398" s="37"/>
    </row>
    <row r="399" spans="8:48" s="1" customFormat="1">
      <c r="H399" s="35"/>
      <c r="I399" s="35"/>
      <c r="J399" s="35"/>
      <c r="K399" s="35"/>
      <c r="L399" s="35"/>
      <c r="AU399" s="37"/>
      <c r="AV399" s="37"/>
    </row>
    <row r="400" spans="8:48" s="1" customFormat="1">
      <c r="H400" s="35"/>
      <c r="I400" s="35"/>
      <c r="J400" s="35"/>
      <c r="K400" s="35"/>
      <c r="L400" s="35"/>
      <c r="AU400" s="37"/>
      <c r="AV400" s="37"/>
    </row>
    <row r="401" spans="8:48" s="1" customFormat="1">
      <c r="H401" s="35"/>
      <c r="I401" s="35"/>
      <c r="J401" s="35"/>
      <c r="K401" s="35"/>
      <c r="L401" s="35"/>
      <c r="AU401" s="37"/>
      <c r="AV401" s="37"/>
    </row>
    <row r="402" spans="8:48" s="1" customFormat="1">
      <c r="H402" s="35"/>
      <c r="I402" s="35"/>
      <c r="J402" s="35"/>
      <c r="K402" s="35"/>
      <c r="L402" s="35"/>
      <c r="AU402" s="37"/>
      <c r="AV402" s="37"/>
    </row>
    <row r="403" spans="8:48" s="1" customFormat="1">
      <c r="H403" s="35"/>
      <c r="I403" s="35"/>
      <c r="J403" s="35"/>
      <c r="K403" s="35"/>
      <c r="L403" s="35"/>
      <c r="AU403" s="37"/>
      <c r="AV403" s="37"/>
    </row>
    <row r="404" spans="8:48" s="1" customFormat="1">
      <c r="H404" s="35"/>
      <c r="I404" s="35"/>
      <c r="J404" s="35"/>
      <c r="K404" s="35"/>
      <c r="L404" s="35"/>
      <c r="AU404" s="37"/>
      <c r="AV404" s="37"/>
    </row>
    <row r="405" spans="8:48" s="1" customFormat="1">
      <c r="H405" s="35"/>
      <c r="I405" s="35"/>
      <c r="J405" s="35"/>
      <c r="K405" s="35"/>
      <c r="L405" s="35"/>
      <c r="AU405" s="37"/>
      <c r="AV405" s="37"/>
    </row>
    <row r="406" spans="8:48" s="1" customFormat="1">
      <c r="H406" s="35"/>
      <c r="I406" s="35"/>
      <c r="J406" s="35"/>
      <c r="K406" s="35"/>
      <c r="L406" s="35"/>
      <c r="AU406" s="37"/>
      <c r="AV406" s="37"/>
    </row>
    <row r="407" spans="8:48" s="1" customFormat="1">
      <c r="H407" s="35"/>
      <c r="I407" s="35"/>
      <c r="J407" s="35"/>
      <c r="K407" s="35"/>
      <c r="L407" s="35"/>
      <c r="AU407" s="37"/>
      <c r="AV407" s="37"/>
    </row>
    <row r="408" spans="8:48" s="1" customFormat="1">
      <c r="H408" s="35"/>
      <c r="I408" s="35"/>
      <c r="J408" s="35"/>
      <c r="K408" s="35"/>
      <c r="L408" s="35"/>
      <c r="AU408" s="37"/>
      <c r="AV408" s="37"/>
    </row>
    <row r="409" spans="8:48" s="1" customFormat="1">
      <c r="H409" s="35"/>
      <c r="I409" s="35"/>
      <c r="J409" s="35"/>
      <c r="K409" s="35"/>
      <c r="L409" s="35"/>
      <c r="AU409" s="37"/>
      <c r="AV409" s="37"/>
    </row>
    <row r="410" spans="8:48" s="1" customFormat="1">
      <c r="H410" s="35"/>
      <c r="I410" s="35"/>
      <c r="J410" s="35"/>
      <c r="K410" s="35"/>
      <c r="L410" s="35"/>
      <c r="AU410" s="37"/>
      <c r="AV410" s="37"/>
    </row>
    <row r="411" spans="8:48" s="1" customFormat="1">
      <c r="H411" s="35"/>
      <c r="I411" s="35"/>
      <c r="J411" s="35"/>
      <c r="K411" s="35"/>
      <c r="L411" s="35"/>
      <c r="AU411" s="37"/>
      <c r="AV411" s="37"/>
    </row>
    <row r="412" spans="8:48" s="1" customFormat="1">
      <c r="H412" s="35"/>
      <c r="I412" s="35"/>
      <c r="J412" s="35"/>
      <c r="K412" s="35"/>
      <c r="L412" s="35"/>
      <c r="AU412" s="37"/>
      <c r="AV412" s="37"/>
    </row>
    <row r="413" spans="8:48" s="1" customFormat="1">
      <c r="H413" s="35"/>
      <c r="I413" s="35"/>
      <c r="J413" s="35"/>
      <c r="K413" s="35"/>
      <c r="L413" s="35"/>
      <c r="AU413" s="37"/>
      <c r="AV413" s="37"/>
    </row>
    <row r="414" spans="8:48" s="1" customFormat="1">
      <c r="H414" s="35"/>
      <c r="I414" s="35"/>
      <c r="J414" s="35"/>
      <c r="K414" s="35"/>
      <c r="L414" s="35"/>
      <c r="AU414" s="37"/>
      <c r="AV414" s="37"/>
    </row>
    <row r="415" spans="8:48" s="1" customFormat="1">
      <c r="H415" s="35"/>
      <c r="I415" s="35"/>
      <c r="J415" s="35"/>
      <c r="K415" s="35"/>
      <c r="L415" s="35"/>
      <c r="AU415" s="37"/>
      <c r="AV415" s="37"/>
    </row>
    <row r="416" spans="8:48" s="1" customFormat="1">
      <c r="H416" s="35"/>
      <c r="I416" s="35"/>
      <c r="J416" s="35"/>
      <c r="K416" s="35"/>
      <c r="L416" s="35"/>
      <c r="AU416" s="37"/>
      <c r="AV416" s="37"/>
    </row>
    <row r="417" spans="8:48" s="1" customFormat="1">
      <c r="H417" s="35"/>
      <c r="I417" s="35"/>
      <c r="J417" s="35"/>
      <c r="K417" s="35"/>
      <c r="L417" s="35"/>
      <c r="AU417" s="37"/>
      <c r="AV417" s="37"/>
    </row>
    <row r="418" spans="8:48" s="1" customFormat="1">
      <c r="H418" s="35"/>
      <c r="I418" s="35"/>
      <c r="J418" s="35"/>
      <c r="K418" s="35"/>
      <c r="L418" s="35"/>
      <c r="AU418" s="37"/>
      <c r="AV418" s="37"/>
    </row>
    <row r="419" spans="8:48" s="1" customFormat="1">
      <c r="H419" s="35"/>
      <c r="I419" s="35"/>
      <c r="J419" s="35"/>
      <c r="K419" s="35"/>
      <c r="L419" s="35"/>
      <c r="AU419" s="37"/>
      <c r="AV419" s="37"/>
    </row>
    <row r="420" spans="8:48" s="1" customFormat="1">
      <c r="H420" s="35"/>
      <c r="I420" s="35"/>
      <c r="J420" s="35"/>
      <c r="K420" s="35"/>
      <c r="L420" s="35"/>
      <c r="AU420" s="37"/>
      <c r="AV420" s="37"/>
    </row>
    <row r="421" spans="8:48" s="1" customFormat="1">
      <c r="H421" s="35"/>
      <c r="I421" s="35"/>
      <c r="J421" s="35"/>
      <c r="K421" s="35"/>
      <c r="L421" s="35"/>
      <c r="AU421" s="37"/>
      <c r="AV421" s="37"/>
    </row>
    <row r="422" spans="8:48" s="1" customFormat="1">
      <c r="H422" s="35"/>
      <c r="I422" s="35"/>
      <c r="J422" s="35"/>
      <c r="K422" s="35"/>
      <c r="L422" s="35"/>
      <c r="AU422" s="37"/>
      <c r="AV422" s="37"/>
    </row>
    <row r="423" spans="8:48" s="1" customFormat="1">
      <c r="H423" s="35"/>
      <c r="I423" s="35"/>
      <c r="J423" s="35"/>
      <c r="K423" s="35"/>
      <c r="L423" s="35"/>
      <c r="AU423" s="37"/>
      <c r="AV423" s="37"/>
    </row>
    <row r="424" spans="8:48" s="1" customFormat="1">
      <c r="H424" s="35"/>
      <c r="I424" s="35"/>
      <c r="J424" s="35"/>
      <c r="K424" s="35"/>
      <c r="L424" s="35"/>
      <c r="AU424" s="37"/>
      <c r="AV424" s="37"/>
    </row>
    <row r="425" spans="8:48" s="1" customFormat="1">
      <c r="H425" s="35"/>
      <c r="I425" s="35"/>
      <c r="J425" s="35"/>
      <c r="K425" s="35"/>
      <c r="L425" s="35"/>
      <c r="AU425" s="37"/>
      <c r="AV425" s="37"/>
    </row>
    <row r="426" spans="8:48" s="1" customFormat="1">
      <c r="H426" s="35"/>
      <c r="I426" s="35"/>
      <c r="J426" s="35"/>
      <c r="K426" s="35"/>
      <c r="L426" s="35"/>
      <c r="AU426" s="37"/>
      <c r="AV426" s="37"/>
    </row>
    <row r="427" spans="8:48" s="1" customFormat="1">
      <c r="H427" s="35"/>
      <c r="I427" s="35"/>
      <c r="J427" s="35"/>
      <c r="K427" s="35"/>
      <c r="L427" s="35"/>
      <c r="AU427" s="37"/>
      <c r="AV427" s="37"/>
    </row>
    <row r="428" spans="8:48" s="1" customFormat="1">
      <c r="H428" s="35"/>
      <c r="I428" s="35"/>
      <c r="J428" s="35"/>
      <c r="K428" s="35"/>
      <c r="L428" s="35"/>
      <c r="AU428" s="37"/>
      <c r="AV428" s="37"/>
    </row>
    <row r="429" spans="8:48" s="1" customFormat="1">
      <c r="H429" s="35"/>
      <c r="I429" s="35"/>
      <c r="J429" s="35"/>
      <c r="K429" s="35"/>
      <c r="L429" s="35"/>
      <c r="AU429" s="37"/>
      <c r="AV429" s="37"/>
    </row>
    <row r="430" spans="8:48" s="1" customFormat="1">
      <c r="H430" s="35"/>
      <c r="I430" s="35"/>
      <c r="J430" s="35"/>
      <c r="K430" s="35"/>
      <c r="L430" s="35"/>
      <c r="AU430" s="37"/>
      <c r="AV430" s="37"/>
    </row>
    <row r="431" spans="8:48" s="1" customFormat="1">
      <c r="H431" s="35"/>
      <c r="I431" s="35"/>
      <c r="J431" s="35"/>
      <c r="K431" s="35"/>
      <c r="L431" s="35"/>
      <c r="AU431" s="37"/>
      <c r="AV431" s="37"/>
    </row>
    <row r="432" spans="8:48" s="1" customFormat="1">
      <c r="H432" s="35"/>
      <c r="I432" s="35"/>
      <c r="J432" s="35"/>
      <c r="K432" s="35"/>
      <c r="L432" s="35"/>
      <c r="AU432" s="37"/>
      <c r="AV432" s="37"/>
    </row>
    <row r="433" spans="8:48" s="1" customFormat="1">
      <c r="H433" s="35"/>
      <c r="I433" s="35"/>
      <c r="J433" s="35"/>
      <c r="K433" s="35"/>
      <c r="L433" s="35"/>
      <c r="AU433" s="37"/>
      <c r="AV433" s="37"/>
    </row>
    <row r="434" spans="8:48" s="1" customFormat="1">
      <c r="H434" s="35"/>
      <c r="I434" s="35"/>
      <c r="J434" s="35"/>
      <c r="K434" s="35"/>
      <c r="L434" s="35"/>
      <c r="AU434" s="37"/>
      <c r="AV434" s="37"/>
    </row>
    <row r="435" spans="8:48" s="1" customFormat="1">
      <c r="H435" s="35"/>
      <c r="I435" s="35"/>
      <c r="J435" s="35"/>
      <c r="K435" s="35"/>
      <c r="L435" s="35"/>
      <c r="AU435" s="37"/>
      <c r="AV435" s="37"/>
    </row>
    <row r="436" spans="8:48" s="1" customFormat="1">
      <c r="H436" s="35"/>
      <c r="I436" s="35"/>
      <c r="J436" s="35"/>
      <c r="K436" s="35"/>
      <c r="L436" s="35"/>
      <c r="AU436" s="37"/>
      <c r="AV436" s="37"/>
    </row>
    <row r="437" spans="8:48" s="1" customFormat="1">
      <c r="H437" s="35"/>
      <c r="I437" s="35"/>
      <c r="J437" s="35"/>
      <c r="K437" s="35"/>
      <c r="L437" s="35"/>
      <c r="AU437" s="37"/>
      <c r="AV437" s="37"/>
    </row>
    <row r="438" spans="8:48" s="1" customFormat="1">
      <c r="H438" s="35"/>
      <c r="I438" s="35"/>
      <c r="J438" s="35"/>
      <c r="K438" s="35"/>
      <c r="L438" s="35"/>
      <c r="AU438" s="37"/>
      <c r="AV438" s="37"/>
    </row>
    <row r="439" spans="8:48" s="1" customFormat="1">
      <c r="H439" s="35"/>
      <c r="I439" s="35"/>
      <c r="J439" s="35"/>
      <c r="K439" s="35"/>
      <c r="L439" s="35"/>
      <c r="AU439" s="37"/>
      <c r="AV439" s="37"/>
    </row>
    <row r="440" spans="8:48" s="1" customFormat="1">
      <c r="H440" s="35"/>
      <c r="I440" s="35"/>
      <c r="J440" s="35"/>
      <c r="K440" s="35"/>
      <c r="L440" s="35"/>
      <c r="AU440" s="37"/>
      <c r="AV440" s="37"/>
    </row>
    <row r="441" spans="8:48" s="1" customFormat="1">
      <c r="H441" s="35"/>
      <c r="I441" s="35"/>
      <c r="J441" s="35"/>
      <c r="K441" s="35"/>
      <c r="L441" s="35"/>
      <c r="AU441" s="37"/>
      <c r="AV441" s="37"/>
    </row>
    <row r="442" spans="8:48" s="1" customFormat="1">
      <c r="H442" s="35"/>
      <c r="I442" s="35"/>
      <c r="J442" s="35"/>
      <c r="K442" s="35"/>
      <c r="L442" s="35"/>
      <c r="AU442" s="37"/>
      <c r="AV442" s="37"/>
    </row>
    <row r="443" spans="8:48" s="1" customFormat="1">
      <c r="H443" s="35"/>
      <c r="I443" s="35"/>
      <c r="J443" s="35"/>
      <c r="K443" s="35"/>
      <c r="L443" s="35"/>
      <c r="AU443" s="37"/>
      <c r="AV443" s="37"/>
    </row>
    <row r="444" spans="8:48" s="1" customFormat="1">
      <c r="H444" s="35"/>
      <c r="I444" s="35"/>
      <c r="J444" s="35"/>
      <c r="K444" s="35"/>
      <c r="L444" s="35"/>
      <c r="AU444" s="37"/>
      <c r="AV444" s="37"/>
    </row>
    <row r="445" spans="8:48" s="1" customFormat="1">
      <c r="H445" s="35"/>
      <c r="I445" s="35"/>
      <c r="J445" s="35"/>
      <c r="K445" s="35"/>
      <c r="L445" s="35"/>
      <c r="AU445" s="37"/>
      <c r="AV445" s="37"/>
    </row>
    <row r="446" spans="8:48" s="1" customFormat="1">
      <c r="H446" s="35"/>
      <c r="I446" s="35"/>
      <c r="J446" s="35"/>
      <c r="K446" s="35"/>
      <c r="L446" s="35"/>
      <c r="AU446" s="37"/>
      <c r="AV446" s="37"/>
    </row>
    <row r="447" spans="8:48" s="1" customFormat="1">
      <c r="H447" s="35"/>
      <c r="I447" s="35"/>
      <c r="J447" s="35"/>
      <c r="K447" s="35"/>
      <c r="L447" s="35"/>
      <c r="AU447" s="37"/>
      <c r="AV447" s="37"/>
    </row>
    <row r="448" spans="8:48" s="1" customFormat="1">
      <c r="H448" s="35"/>
      <c r="I448" s="35"/>
      <c r="J448" s="35"/>
      <c r="K448" s="35"/>
      <c r="L448" s="35"/>
      <c r="AU448" s="37"/>
      <c r="AV448" s="37"/>
    </row>
    <row r="449" spans="8:48" s="1" customFormat="1">
      <c r="H449" s="35"/>
      <c r="I449" s="35"/>
      <c r="J449" s="35"/>
      <c r="K449" s="35"/>
      <c r="L449" s="35"/>
      <c r="AU449" s="37"/>
      <c r="AV449" s="37"/>
    </row>
    <row r="450" spans="8:48" s="1" customFormat="1">
      <c r="H450" s="35"/>
      <c r="I450" s="35"/>
      <c r="J450" s="35"/>
      <c r="K450" s="35"/>
      <c r="L450" s="35"/>
      <c r="AU450" s="37"/>
      <c r="AV450" s="37"/>
    </row>
    <row r="451" spans="8:48" s="1" customFormat="1">
      <c r="H451" s="35"/>
      <c r="I451" s="35"/>
      <c r="J451" s="35"/>
      <c r="K451" s="35"/>
      <c r="L451" s="35"/>
      <c r="AU451" s="37"/>
      <c r="AV451" s="37"/>
    </row>
    <row r="452" spans="8:48" s="1" customFormat="1">
      <c r="H452" s="35"/>
      <c r="I452" s="35"/>
      <c r="J452" s="35"/>
      <c r="K452" s="35"/>
      <c r="L452" s="35"/>
      <c r="AU452" s="37"/>
      <c r="AV452" s="37"/>
    </row>
    <row r="453" spans="8:48" s="1" customFormat="1">
      <c r="H453" s="35"/>
      <c r="I453" s="35"/>
      <c r="J453" s="35"/>
      <c r="K453" s="35"/>
      <c r="L453" s="35"/>
      <c r="AU453" s="37"/>
      <c r="AV453" s="37"/>
    </row>
    <row r="454" spans="8:48" s="1" customFormat="1">
      <c r="H454" s="35"/>
      <c r="I454" s="35"/>
      <c r="J454" s="35"/>
      <c r="K454" s="35"/>
      <c r="L454" s="35"/>
      <c r="AU454" s="37"/>
      <c r="AV454" s="37"/>
    </row>
    <row r="455" spans="8:48" s="1" customFormat="1">
      <c r="H455" s="35"/>
      <c r="I455" s="35"/>
      <c r="J455" s="35"/>
      <c r="K455" s="35"/>
      <c r="L455" s="35"/>
      <c r="AU455" s="37"/>
      <c r="AV455" s="37"/>
    </row>
    <row r="456" spans="8:48" s="1" customFormat="1">
      <c r="H456" s="35"/>
      <c r="I456" s="35"/>
      <c r="J456" s="35"/>
      <c r="K456" s="35"/>
      <c r="L456" s="35"/>
      <c r="AU456" s="37"/>
      <c r="AV456" s="37"/>
    </row>
    <row r="457" spans="8:48" s="1" customFormat="1">
      <c r="H457" s="35"/>
      <c r="I457" s="35"/>
      <c r="J457" s="35"/>
      <c r="K457" s="35"/>
      <c r="L457" s="35"/>
      <c r="AU457" s="37"/>
      <c r="AV457" s="37"/>
    </row>
    <row r="458" spans="8:48" s="1" customFormat="1">
      <c r="H458" s="35"/>
      <c r="I458" s="35"/>
      <c r="J458" s="35"/>
      <c r="K458" s="35"/>
      <c r="L458" s="35"/>
      <c r="AU458" s="37"/>
      <c r="AV458" s="37"/>
    </row>
    <row r="459" spans="8:48" s="1" customFormat="1">
      <c r="H459" s="35"/>
      <c r="I459" s="35"/>
      <c r="J459" s="35"/>
      <c r="K459" s="35"/>
      <c r="L459" s="35"/>
      <c r="AU459" s="37"/>
      <c r="AV459" s="37"/>
    </row>
    <row r="460" spans="8:48" s="1" customFormat="1">
      <c r="H460" s="35"/>
      <c r="I460" s="35"/>
      <c r="J460" s="35"/>
      <c r="K460" s="35"/>
      <c r="L460" s="35"/>
      <c r="AU460" s="37"/>
      <c r="AV460" s="37"/>
    </row>
    <row r="461" spans="8:48" s="1" customFormat="1">
      <c r="H461" s="35"/>
      <c r="I461" s="35"/>
      <c r="J461" s="35"/>
      <c r="K461" s="35"/>
      <c r="L461" s="35"/>
      <c r="AU461" s="37"/>
      <c r="AV461" s="37"/>
    </row>
    <row r="462" spans="8:48" s="1" customFormat="1">
      <c r="H462" s="35"/>
      <c r="I462" s="35"/>
      <c r="J462" s="35"/>
      <c r="K462" s="35"/>
      <c r="L462" s="35"/>
      <c r="AU462" s="37"/>
      <c r="AV462" s="37"/>
    </row>
    <row r="463" spans="8:48" s="1" customFormat="1">
      <c r="H463" s="35"/>
      <c r="I463" s="35"/>
      <c r="J463" s="35"/>
      <c r="K463" s="35"/>
      <c r="L463" s="35"/>
      <c r="AU463" s="37"/>
      <c r="AV463" s="37"/>
    </row>
    <row r="464" spans="8:48" s="1" customFormat="1">
      <c r="H464" s="35"/>
      <c r="I464" s="35"/>
      <c r="J464" s="35"/>
      <c r="K464" s="35"/>
      <c r="L464" s="35"/>
      <c r="AU464" s="37"/>
      <c r="AV464" s="37"/>
    </row>
    <row r="465" spans="8:48" s="1" customFormat="1">
      <c r="H465" s="35"/>
      <c r="I465" s="35"/>
      <c r="J465" s="35"/>
      <c r="K465" s="35"/>
      <c r="L465" s="35"/>
      <c r="AU465" s="37"/>
      <c r="AV465" s="37"/>
    </row>
    <row r="466" spans="8:48" s="1" customFormat="1">
      <c r="H466" s="35"/>
      <c r="I466" s="35"/>
      <c r="J466" s="35"/>
      <c r="K466" s="35"/>
      <c r="L466" s="35"/>
      <c r="AU466" s="37"/>
      <c r="AV466" s="37"/>
    </row>
    <row r="467" spans="8:48" s="1" customFormat="1">
      <c r="H467" s="35"/>
      <c r="I467" s="35"/>
      <c r="J467" s="35"/>
      <c r="K467" s="35"/>
      <c r="L467" s="35"/>
      <c r="AU467" s="37"/>
      <c r="AV467" s="37"/>
    </row>
    <row r="468" spans="8:48" s="1" customFormat="1">
      <c r="H468" s="35"/>
      <c r="I468" s="35"/>
      <c r="J468" s="35"/>
      <c r="K468" s="35"/>
      <c r="L468" s="35"/>
      <c r="AU468" s="37"/>
      <c r="AV468" s="37"/>
    </row>
    <row r="469" spans="8:48" s="1" customFormat="1">
      <c r="H469" s="35"/>
      <c r="I469" s="35"/>
      <c r="J469" s="35"/>
      <c r="K469" s="35"/>
      <c r="L469" s="35"/>
      <c r="AU469" s="37"/>
      <c r="AV469" s="37"/>
    </row>
    <row r="470" spans="8:48" s="1" customFormat="1">
      <c r="H470" s="35"/>
      <c r="I470" s="35"/>
      <c r="J470" s="35"/>
      <c r="K470" s="35"/>
      <c r="L470" s="35"/>
      <c r="AU470" s="37"/>
      <c r="AV470" s="37"/>
    </row>
    <row r="471" spans="8:48" s="1" customFormat="1">
      <c r="H471" s="35"/>
      <c r="I471" s="35"/>
      <c r="J471" s="35"/>
      <c r="K471" s="35"/>
      <c r="L471" s="35"/>
      <c r="AU471" s="37"/>
      <c r="AV471" s="37"/>
    </row>
    <row r="472" spans="8:48" s="1" customFormat="1">
      <c r="H472" s="35"/>
      <c r="I472" s="35"/>
      <c r="J472" s="35"/>
      <c r="K472" s="35"/>
      <c r="L472" s="35"/>
      <c r="AU472" s="37"/>
      <c r="AV472" s="37"/>
    </row>
    <row r="473" spans="8:48" s="1" customFormat="1">
      <c r="H473" s="35"/>
      <c r="I473" s="35"/>
      <c r="J473" s="35"/>
      <c r="K473" s="35"/>
      <c r="L473" s="35"/>
      <c r="AU473" s="37"/>
      <c r="AV473" s="37"/>
    </row>
    <row r="474" spans="8:48" s="1" customFormat="1">
      <c r="H474" s="35"/>
      <c r="I474" s="35"/>
      <c r="J474" s="35"/>
      <c r="K474" s="35"/>
      <c r="L474" s="35"/>
      <c r="AU474" s="37"/>
      <c r="AV474" s="37"/>
    </row>
    <row r="475" spans="8:48" s="1" customFormat="1">
      <c r="H475" s="35"/>
      <c r="I475" s="35"/>
      <c r="J475" s="35"/>
      <c r="K475" s="35"/>
      <c r="L475" s="35"/>
      <c r="AU475" s="37"/>
      <c r="AV475" s="37"/>
    </row>
    <row r="476" spans="8:48" s="1" customFormat="1">
      <c r="H476" s="35"/>
      <c r="I476" s="35"/>
      <c r="J476" s="35"/>
      <c r="K476" s="35"/>
      <c r="L476" s="35"/>
      <c r="AU476" s="37"/>
      <c r="AV476" s="37"/>
    </row>
    <row r="477" spans="8:48" s="1" customFormat="1">
      <c r="H477" s="35"/>
      <c r="I477" s="35"/>
      <c r="J477" s="35"/>
      <c r="K477" s="35"/>
      <c r="L477" s="35"/>
      <c r="AU477" s="37"/>
      <c r="AV477" s="37"/>
    </row>
    <row r="478" spans="8:48" s="1" customFormat="1">
      <c r="H478" s="35"/>
      <c r="I478" s="35"/>
      <c r="J478" s="35"/>
      <c r="K478" s="35"/>
      <c r="L478" s="35"/>
      <c r="AU478" s="37"/>
      <c r="AV478" s="37"/>
    </row>
    <row r="479" spans="8:48" s="1" customFormat="1">
      <c r="H479" s="35"/>
      <c r="I479" s="35"/>
      <c r="J479" s="35"/>
      <c r="K479" s="35"/>
      <c r="L479" s="35"/>
      <c r="AU479" s="37"/>
      <c r="AV479" s="37"/>
    </row>
    <row r="480" spans="8:48" s="1" customFormat="1">
      <c r="H480" s="35"/>
      <c r="I480" s="35"/>
      <c r="J480" s="35"/>
      <c r="K480" s="35"/>
      <c r="L480" s="35"/>
      <c r="AU480" s="37"/>
      <c r="AV480" s="37"/>
    </row>
    <row r="481" spans="8:48" s="1" customFormat="1">
      <c r="H481" s="35"/>
      <c r="I481" s="35"/>
      <c r="J481" s="35"/>
      <c r="K481" s="35"/>
      <c r="L481" s="35"/>
      <c r="AU481" s="37"/>
      <c r="AV481" s="37"/>
    </row>
    <row r="482" spans="8:48" s="1" customFormat="1">
      <c r="H482" s="35"/>
      <c r="I482" s="35"/>
      <c r="J482" s="35"/>
      <c r="K482" s="35"/>
      <c r="L482" s="35"/>
      <c r="AU482" s="37"/>
      <c r="AV482" s="37"/>
    </row>
    <row r="483" spans="8:48" s="1" customFormat="1">
      <c r="H483" s="35"/>
      <c r="I483" s="35"/>
      <c r="J483" s="35"/>
      <c r="K483" s="35"/>
      <c r="L483" s="35"/>
      <c r="AU483" s="37"/>
      <c r="AV483" s="37"/>
    </row>
    <row r="484" spans="8:48" s="1" customFormat="1">
      <c r="H484" s="35"/>
      <c r="I484" s="35"/>
      <c r="J484" s="35"/>
      <c r="K484" s="35"/>
      <c r="L484" s="35"/>
      <c r="AU484" s="37"/>
      <c r="AV484" s="37"/>
    </row>
    <row r="485" spans="8:48" s="1" customFormat="1">
      <c r="H485" s="35"/>
      <c r="I485" s="35"/>
      <c r="J485" s="35"/>
      <c r="K485" s="35"/>
      <c r="L485" s="35"/>
      <c r="AU485" s="37"/>
      <c r="AV485" s="37"/>
    </row>
    <row r="486" spans="8:48" s="1" customFormat="1">
      <c r="H486" s="35"/>
      <c r="I486" s="35"/>
      <c r="J486" s="35"/>
      <c r="K486" s="35"/>
      <c r="L486" s="35"/>
      <c r="AU486" s="37"/>
      <c r="AV486" s="37"/>
    </row>
    <row r="487" spans="8:48" s="1" customFormat="1">
      <c r="H487" s="35"/>
      <c r="I487" s="35"/>
      <c r="J487" s="35"/>
      <c r="K487" s="35"/>
      <c r="L487" s="35"/>
      <c r="AU487" s="37"/>
      <c r="AV487" s="37"/>
    </row>
    <row r="488" spans="8:48" s="1" customFormat="1">
      <c r="H488" s="35"/>
      <c r="I488" s="35"/>
      <c r="J488" s="35"/>
      <c r="K488" s="35"/>
      <c r="L488" s="35"/>
      <c r="AU488" s="37"/>
      <c r="AV488" s="37"/>
    </row>
    <row r="489" spans="8:48" s="1" customFormat="1">
      <c r="H489" s="35"/>
      <c r="I489" s="35"/>
      <c r="J489" s="35"/>
      <c r="K489" s="35"/>
      <c r="L489" s="35"/>
      <c r="AU489" s="37"/>
      <c r="AV489" s="37"/>
    </row>
    <row r="490" spans="8:48" s="1" customFormat="1">
      <c r="H490" s="35"/>
      <c r="I490" s="35"/>
      <c r="J490" s="35"/>
      <c r="K490" s="35"/>
      <c r="L490" s="35"/>
      <c r="AU490" s="37"/>
      <c r="AV490" s="37"/>
    </row>
    <row r="491" spans="8:48" s="1" customFormat="1">
      <c r="H491" s="35"/>
      <c r="I491" s="35"/>
      <c r="J491" s="35"/>
      <c r="K491" s="35"/>
      <c r="L491" s="35"/>
      <c r="AU491" s="37"/>
      <c r="AV491" s="37"/>
    </row>
    <row r="492" spans="8:48" s="1" customFormat="1">
      <c r="H492" s="35"/>
      <c r="I492" s="35"/>
      <c r="J492" s="35"/>
      <c r="K492" s="35"/>
      <c r="L492" s="35"/>
      <c r="AU492" s="37"/>
      <c r="AV492" s="37"/>
    </row>
    <row r="493" spans="8:48" s="1" customFormat="1">
      <c r="H493" s="35"/>
      <c r="I493" s="35"/>
      <c r="J493" s="35"/>
      <c r="K493" s="35"/>
      <c r="L493" s="35"/>
      <c r="AU493" s="37"/>
      <c r="AV493" s="37"/>
    </row>
    <row r="494" spans="8:48" s="1" customFormat="1">
      <c r="H494" s="35"/>
      <c r="I494" s="35"/>
      <c r="J494" s="35"/>
      <c r="K494" s="35"/>
      <c r="L494" s="35"/>
      <c r="AU494" s="37"/>
      <c r="AV494" s="37"/>
    </row>
    <row r="495" spans="8:48" s="1" customFormat="1">
      <c r="H495" s="35"/>
      <c r="I495" s="35"/>
      <c r="J495" s="35"/>
      <c r="K495" s="35"/>
      <c r="L495" s="35"/>
      <c r="AU495" s="37"/>
      <c r="AV495" s="37"/>
    </row>
    <row r="496" spans="8:48" s="1" customFormat="1">
      <c r="H496" s="35"/>
      <c r="I496" s="35"/>
      <c r="J496" s="35"/>
      <c r="K496" s="35"/>
      <c r="L496" s="35"/>
      <c r="AU496" s="37"/>
      <c r="AV496" s="37"/>
    </row>
    <row r="497" spans="8:48" s="1" customFormat="1">
      <c r="H497" s="35"/>
      <c r="I497" s="35"/>
      <c r="J497" s="35"/>
      <c r="K497" s="35"/>
      <c r="L497" s="35"/>
      <c r="AU497" s="37"/>
      <c r="AV497" s="37"/>
    </row>
    <row r="498" spans="8:48" s="1" customFormat="1">
      <c r="H498" s="35"/>
      <c r="I498" s="35"/>
      <c r="J498" s="35"/>
      <c r="K498" s="35"/>
      <c r="L498" s="35"/>
      <c r="AU498" s="37"/>
      <c r="AV498" s="37"/>
    </row>
    <row r="499" spans="8:48" s="1" customFormat="1">
      <c r="H499" s="35"/>
      <c r="I499" s="35"/>
      <c r="J499" s="35"/>
      <c r="K499" s="35"/>
      <c r="L499" s="35"/>
      <c r="AU499" s="37"/>
      <c r="AV499" s="37"/>
    </row>
    <row r="500" spans="8:48" s="1" customFormat="1">
      <c r="H500" s="35"/>
      <c r="I500" s="35"/>
      <c r="J500" s="35"/>
      <c r="K500" s="35"/>
      <c r="L500" s="35"/>
      <c r="AU500" s="37"/>
      <c r="AV500" s="37"/>
    </row>
    <row r="501" spans="8:48" s="1" customFormat="1">
      <c r="H501" s="35"/>
      <c r="I501" s="35"/>
      <c r="J501" s="35"/>
      <c r="K501" s="35"/>
      <c r="L501" s="35"/>
      <c r="AU501" s="37"/>
      <c r="AV501" s="37"/>
    </row>
    <row r="502" spans="8:48" s="1" customFormat="1">
      <c r="H502" s="35"/>
      <c r="I502" s="35"/>
      <c r="J502" s="35"/>
      <c r="K502" s="35"/>
      <c r="L502" s="35"/>
      <c r="AU502" s="37"/>
      <c r="AV502" s="37"/>
    </row>
    <row r="503" spans="8:48" s="1" customFormat="1">
      <c r="H503" s="35"/>
      <c r="I503" s="35"/>
      <c r="J503" s="35"/>
      <c r="K503" s="35"/>
      <c r="L503" s="35"/>
      <c r="AU503" s="37"/>
      <c r="AV503" s="37"/>
    </row>
    <row r="504" spans="8:48" s="1" customFormat="1">
      <c r="H504" s="35"/>
      <c r="I504" s="35"/>
      <c r="J504" s="35"/>
      <c r="K504" s="35"/>
      <c r="L504" s="35"/>
      <c r="AU504" s="37"/>
      <c r="AV504" s="37"/>
    </row>
    <row r="505" spans="8:48" s="1" customFormat="1">
      <c r="H505" s="35"/>
      <c r="I505" s="35"/>
      <c r="J505" s="35"/>
      <c r="K505" s="35"/>
      <c r="L505" s="35"/>
      <c r="AU505" s="37"/>
      <c r="AV505" s="37"/>
    </row>
    <row r="506" spans="8:48" s="1" customFormat="1">
      <c r="H506" s="35"/>
      <c r="I506" s="35"/>
      <c r="J506" s="35"/>
      <c r="K506" s="35"/>
      <c r="L506" s="35"/>
      <c r="AU506" s="37"/>
      <c r="AV506" s="37"/>
    </row>
    <row r="507" spans="8:48" s="1" customFormat="1">
      <c r="H507" s="35"/>
      <c r="I507" s="35"/>
      <c r="J507" s="35"/>
      <c r="K507" s="35"/>
      <c r="L507" s="35"/>
      <c r="AU507" s="37"/>
      <c r="AV507" s="37"/>
    </row>
    <row r="508" spans="8:48" s="1" customFormat="1">
      <c r="H508" s="35"/>
      <c r="I508" s="35"/>
      <c r="J508" s="35"/>
      <c r="K508" s="35"/>
      <c r="L508" s="35"/>
      <c r="AU508" s="37"/>
      <c r="AV508" s="37"/>
    </row>
    <row r="509" spans="8:48" s="1" customFormat="1">
      <c r="H509" s="35"/>
      <c r="I509" s="35"/>
      <c r="J509" s="35"/>
      <c r="K509" s="35"/>
      <c r="L509" s="35"/>
      <c r="AU509" s="37"/>
      <c r="AV509" s="37"/>
    </row>
    <row r="510" spans="8:48" s="1" customFormat="1">
      <c r="H510" s="35"/>
      <c r="I510" s="35"/>
      <c r="J510" s="35"/>
      <c r="K510" s="35"/>
      <c r="L510" s="35"/>
      <c r="AU510" s="37"/>
      <c r="AV510" s="37"/>
    </row>
    <row r="511" spans="8:48" s="1" customFormat="1">
      <c r="H511" s="35"/>
      <c r="I511" s="35"/>
      <c r="J511" s="35"/>
      <c r="K511" s="35"/>
      <c r="L511" s="35"/>
      <c r="AU511" s="37"/>
      <c r="AV511" s="37"/>
    </row>
    <row r="512" spans="8:48" s="1" customFormat="1">
      <c r="H512" s="35"/>
      <c r="I512" s="35"/>
      <c r="J512" s="35"/>
      <c r="K512" s="35"/>
      <c r="L512" s="35"/>
      <c r="AU512" s="37"/>
      <c r="AV512" s="37"/>
    </row>
    <row r="513" spans="8:48" s="1" customFormat="1">
      <c r="H513" s="35"/>
      <c r="I513" s="35"/>
      <c r="J513" s="35"/>
      <c r="K513" s="35"/>
      <c r="L513" s="35"/>
      <c r="AU513" s="37"/>
      <c r="AV513" s="37"/>
    </row>
    <row r="514" spans="8:48" s="1" customFormat="1">
      <c r="H514" s="35"/>
      <c r="I514" s="35"/>
      <c r="J514" s="35"/>
      <c r="K514" s="35"/>
      <c r="L514" s="35"/>
      <c r="AU514" s="37"/>
      <c r="AV514" s="37"/>
    </row>
    <row r="515" spans="8:48" s="1" customFormat="1">
      <c r="H515" s="35"/>
      <c r="I515" s="35"/>
      <c r="J515" s="35"/>
      <c r="K515" s="35"/>
      <c r="L515" s="35"/>
      <c r="AU515" s="37"/>
      <c r="AV515" s="37"/>
    </row>
    <row r="516" spans="8:48" s="1" customFormat="1">
      <c r="H516" s="35"/>
      <c r="I516" s="35"/>
      <c r="J516" s="35"/>
      <c r="K516" s="35"/>
      <c r="L516" s="35"/>
      <c r="AU516" s="37"/>
      <c r="AV516" s="37"/>
    </row>
    <row r="517" spans="8:48" s="1" customFormat="1">
      <c r="H517" s="35"/>
      <c r="I517" s="35"/>
      <c r="J517" s="35"/>
      <c r="K517" s="35"/>
      <c r="L517" s="35"/>
      <c r="AU517" s="37"/>
      <c r="AV517" s="37"/>
    </row>
    <row r="518" spans="8:48" s="1" customFormat="1">
      <c r="H518" s="35"/>
      <c r="I518" s="35"/>
      <c r="J518" s="35"/>
      <c r="K518" s="35"/>
      <c r="L518" s="35"/>
      <c r="AU518" s="37"/>
      <c r="AV518" s="37"/>
    </row>
    <row r="519" spans="8:48" s="1" customFormat="1">
      <c r="H519" s="35"/>
      <c r="I519" s="35"/>
      <c r="J519" s="35"/>
      <c r="K519" s="35"/>
      <c r="L519" s="35"/>
      <c r="AU519" s="37"/>
      <c r="AV519" s="37"/>
    </row>
    <row r="520" spans="8:48" s="1" customFormat="1">
      <c r="H520" s="35"/>
      <c r="I520" s="35"/>
      <c r="J520" s="35"/>
      <c r="K520" s="35"/>
      <c r="L520" s="35"/>
      <c r="AU520" s="37"/>
      <c r="AV520" s="37"/>
    </row>
    <row r="521" spans="8:48" s="1" customFormat="1">
      <c r="H521" s="35"/>
      <c r="I521" s="35"/>
      <c r="J521" s="35"/>
      <c r="K521" s="35"/>
      <c r="L521" s="35"/>
      <c r="AU521" s="37"/>
      <c r="AV521" s="37"/>
    </row>
    <row r="522" spans="8:48" s="1" customFormat="1">
      <c r="H522" s="35"/>
      <c r="I522" s="35"/>
      <c r="J522" s="35"/>
      <c r="K522" s="35"/>
      <c r="L522" s="35"/>
      <c r="AU522" s="37"/>
      <c r="AV522" s="37"/>
    </row>
    <row r="523" spans="8:48" s="1" customFormat="1">
      <c r="H523" s="35"/>
      <c r="I523" s="35"/>
      <c r="J523" s="35"/>
      <c r="K523" s="35"/>
      <c r="L523" s="35"/>
      <c r="AU523" s="37"/>
      <c r="AV523" s="37"/>
    </row>
    <row r="524" spans="8:48" s="1" customFormat="1">
      <c r="H524" s="35"/>
      <c r="I524" s="35"/>
      <c r="J524" s="35"/>
      <c r="K524" s="35"/>
      <c r="L524" s="35"/>
      <c r="AU524" s="37"/>
      <c r="AV524" s="37"/>
    </row>
    <row r="525" spans="8:48" s="1" customFormat="1">
      <c r="H525" s="35"/>
      <c r="I525" s="35"/>
      <c r="J525" s="35"/>
      <c r="K525" s="35"/>
      <c r="L525" s="35"/>
      <c r="AU525" s="37"/>
      <c r="AV525" s="37"/>
    </row>
    <row r="526" spans="8:48" s="1" customFormat="1">
      <c r="H526" s="35"/>
      <c r="I526" s="35"/>
      <c r="J526" s="35"/>
      <c r="K526" s="35"/>
      <c r="L526" s="35"/>
      <c r="AU526" s="37"/>
      <c r="AV526" s="37"/>
    </row>
    <row r="527" spans="8:48" s="1" customFormat="1">
      <c r="H527" s="35"/>
      <c r="I527" s="35"/>
      <c r="J527" s="35"/>
      <c r="K527" s="35"/>
      <c r="L527" s="35"/>
      <c r="AU527" s="37"/>
      <c r="AV527" s="37"/>
    </row>
    <row r="528" spans="8:48" s="1" customFormat="1">
      <c r="H528" s="35"/>
      <c r="I528" s="35"/>
      <c r="J528" s="35"/>
      <c r="K528" s="35"/>
      <c r="L528" s="35"/>
      <c r="AU528" s="37"/>
      <c r="AV528" s="37"/>
    </row>
    <row r="529" spans="8:48" s="1" customFormat="1">
      <c r="H529" s="35"/>
      <c r="I529" s="35"/>
      <c r="J529" s="35"/>
      <c r="K529" s="35"/>
      <c r="L529" s="35"/>
      <c r="AU529" s="37"/>
      <c r="AV529" s="37"/>
    </row>
    <row r="530" spans="8:48" s="1" customFormat="1">
      <c r="H530" s="35"/>
      <c r="I530" s="35"/>
      <c r="J530" s="35"/>
      <c r="K530" s="35"/>
      <c r="L530" s="35"/>
      <c r="AU530" s="37"/>
      <c r="AV530" s="37"/>
    </row>
    <row r="531" spans="8:48" s="1" customFormat="1">
      <c r="H531" s="35"/>
      <c r="I531" s="35"/>
      <c r="J531" s="35"/>
      <c r="K531" s="35"/>
      <c r="L531" s="35"/>
      <c r="AU531" s="37"/>
      <c r="AV531" s="37"/>
    </row>
    <row r="532" spans="8:48" s="1" customFormat="1">
      <c r="H532" s="35"/>
      <c r="I532" s="35"/>
      <c r="J532" s="35"/>
      <c r="K532" s="35"/>
      <c r="L532" s="35"/>
      <c r="AU532" s="37"/>
      <c r="AV532" s="37"/>
    </row>
    <row r="533" spans="8:48" s="1" customFormat="1">
      <c r="H533" s="35"/>
      <c r="I533" s="35"/>
      <c r="J533" s="35"/>
      <c r="K533" s="35"/>
      <c r="L533" s="35"/>
      <c r="AU533" s="37"/>
      <c r="AV533" s="37"/>
    </row>
    <row r="534" spans="8:48" s="1" customFormat="1">
      <c r="H534" s="35"/>
      <c r="I534" s="35"/>
      <c r="J534" s="35"/>
      <c r="K534" s="35"/>
      <c r="L534" s="35"/>
      <c r="AU534" s="37"/>
      <c r="AV534" s="37"/>
    </row>
    <row r="535" spans="8:48" s="1" customFormat="1">
      <c r="H535" s="35"/>
      <c r="I535" s="35"/>
      <c r="J535" s="35"/>
      <c r="K535" s="35"/>
      <c r="L535" s="35"/>
      <c r="AU535" s="37"/>
      <c r="AV535" s="37"/>
    </row>
    <row r="536" spans="8:48" s="1" customFormat="1">
      <c r="H536" s="35"/>
      <c r="I536" s="35"/>
      <c r="J536" s="35"/>
      <c r="K536" s="35"/>
      <c r="L536" s="35"/>
      <c r="AU536" s="37"/>
      <c r="AV536" s="37"/>
    </row>
    <row r="537" spans="8:48" s="1" customFormat="1">
      <c r="H537" s="35"/>
      <c r="I537" s="35"/>
      <c r="J537" s="35"/>
      <c r="K537" s="35"/>
      <c r="L537" s="35"/>
      <c r="AU537" s="37"/>
      <c r="AV537" s="37"/>
    </row>
    <row r="538" spans="8:48" s="1" customFormat="1">
      <c r="H538" s="35"/>
      <c r="I538" s="35"/>
      <c r="J538" s="35"/>
      <c r="K538" s="35"/>
      <c r="L538" s="35"/>
      <c r="AU538" s="37"/>
      <c r="AV538" s="37"/>
    </row>
    <row r="539" spans="8:48" s="1" customFormat="1">
      <c r="H539" s="35"/>
      <c r="I539" s="35"/>
      <c r="J539" s="35"/>
      <c r="K539" s="35"/>
      <c r="L539" s="35"/>
      <c r="AU539" s="37"/>
      <c r="AV539" s="37"/>
    </row>
    <row r="540" spans="8:48" s="1" customFormat="1">
      <c r="H540" s="35"/>
      <c r="I540" s="35"/>
      <c r="J540" s="35"/>
      <c r="K540" s="35"/>
      <c r="L540" s="35"/>
      <c r="AU540" s="37"/>
      <c r="AV540" s="37"/>
    </row>
    <row r="541" spans="8:48" s="1" customFormat="1">
      <c r="H541" s="35"/>
      <c r="I541" s="35"/>
      <c r="J541" s="35"/>
      <c r="K541" s="35"/>
      <c r="L541" s="35"/>
      <c r="AU541" s="37"/>
      <c r="AV541" s="37"/>
    </row>
    <row r="542" spans="8:48" s="1" customFormat="1">
      <c r="H542" s="35"/>
      <c r="I542" s="35"/>
      <c r="J542" s="35"/>
      <c r="K542" s="35"/>
      <c r="L542" s="35"/>
      <c r="AU542" s="37"/>
      <c r="AV542" s="37"/>
    </row>
    <row r="543" spans="8:48" s="1" customFormat="1">
      <c r="H543" s="35"/>
      <c r="I543" s="35"/>
      <c r="J543" s="35"/>
      <c r="K543" s="35"/>
      <c r="L543" s="35"/>
      <c r="AU543" s="37"/>
      <c r="AV543" s="37"/>
    </row>
    <row r="544" spans="8:48" s="1" customFormat="1">
      <c r="H544" s="35"/>
      <c r="I544" s="35"/>
      <c r="J544" s="35"/>
      <c r="K544" s="35"/>
      <c r="L544" s="35"/>
      <c r="AU544" s="37"/>
      <c r="AV544" s="37"/>
    </row>
    <row r="545" spans="8:48" s="1" customFormat="1">
      <c r="H545" s="35"/>
      <c r="I545" s="35"/>
      <c r="J545" s="35"/>
      <c r="K545" s="35"/>
      <c r="L545" s="35"/>
      <c r="AU545" s="37"/>
      <c r="AV545" s="37"/>
    </row>
    <row r="546" spans="8:48" s="1" customFormat="1">
      <c r="H546" s="35"/>
      <c r="I546" s="35"/>
      <c r="J546" s="35"/>
      <c r="K546" s="35"/>
      <c r="L546" s="35"/>
      <c r="AU546" s="37"/>
      <c r="AV546" s="37"/>
    </row>
    <row r="547" spans="8:48" s="1" customFormat="1">
      <c r="H547" s="35"/>
      <c r="I547" s="35"/>
      <c r="J547" s="35"/>
      <c r="K547" s="35"/>
      <c r="L547" s="35"/>
      <c r="AU547" s="37"/>
      <c r="AV547" s="37"/>
    </row>
    <row r="548" spans="8:48" s="1" customFormat="1">
      <c r="H548" s="35"/>
      <c r="I548" s="35"/>
      <c r="J548" s="35"/>
      <c r="K548" s="35"/>
      <c r="L548" s="35"/>
      <c r="AU548" s="37"/>
      <c r="AV548" s="37"/>
    </row>
    <row r="549" spans="8:48" s="1" customFormat="1">
      <c r="H549" s="35"/>
      <c r="I549" s="35"/>
      <c r="J549" s="35"/>
      <c r="K549" s="35"/>
      <c r="L549" s="35"/>
      <c r="AU549" s="37"/>
      <c r="AV549" s="37"/>
    </row>
    <row r="550" spans="8:48" s="1" customFormat="1">
      <c r="H550" s="35"/>
      <c r="I550" s="35"/>
      <c r="J550" s="35"/>
      <c r="K550" s="35"/>
      <c r="L550" s="35"/>
      <c r="AU550" s="37"/>
      <c r="AV550" s="37"/>
    </row>
    <row r="551" spans="8:48" s="1" customFormat="1">
      <c r="H551" s="35"/>
      <c r="I551" s="35"/>
      <c r="J551" s="35"/>
      <c r="K551" s="35"/>
      <c r="L551" s="35"/>
      <c r="AU551" s="37"/>
      <c r="AV551" s="37"/>
    </row>
    <row r="552" spans="8:48" s="1" customFormat="1">
      <c r="H552" s="35"/>
      <c r="I552" s="35"/>
      <c r="J552" s="35"/>
      <c r="K552" s="35"/>
      <c r="L552" s="35"/>
      <c r="AU552" s="37"/>
      <c r="AV552" s="37"/>
    </row>
    <row r="553" spans="8:48" s="1" customFormat="1">
      <c r="H553" s="35"/>
      <c r="I553" s="35"/>
      <c r="J553" s="35"/>
      <c r="K553" s="35"/>
      <c r="L553" s="35"/>
      <c r="AU553" s="37"/>
      <c r="AV553" s="37"/>
    </row>
    <row r="554" spans="8:48" s="1" customFormat="1">
      <c r="H554" s="35"/>
      <c r="I554" s="35"/>
      <c r="J554" s="35"/>
      <c r="K554" s="35"/>
      <c r="L554" s="35"/>
      <c r="AU554" s="37"/>
      <c r="AV554" s="37"/>
    </row>
    <row r="555" spans="8:48" s="1" customFormat="1">
      <c r="H555" s="35"/>
      <c r="I555" s="35"/>
      <c r="J555" s="35"/>
      <c r="K555" s="35"/>
      <c r="L555" s="35"/>
      <c r="AU555" s="37"/>
      <c r="AV555" s="37"/>
    </row>
    <row r="556" spans="8:48" s="1" customFormat="1">
      <c r="H556" s="35"/>
      <c r="I556" s="35"/>
      <c r="J556" s="35"/>
      <c r="K556" s="35"/>
      <c r="L556" s="35"/>
      <c r="AU556" s="37"/>
      <c r="AV556" s="37"/>
    </row>
    <row r="557" spans="8:48" s="1" customFormat="1">
      <c r="H557" s="35"/>
      <c r="I557" s="35"/>
      <c r="J557" s="35"/>
      <c r="K557" s="35"/>
      <c r="L557" s="35"/>
      <c r="AU557" s="37"/>
      <c r="AV557" s="37"/>
    </row>
    <row r="558" spans="8:48" s="1" customFormat="1">
      <c r="H558" s="35"/>
      <c r="I558" s="35"/>
      <c r="J558" s="35"/>
      <c r="K558" s="35"/>
      <c r="L558" s="35"/>
      <c r="AU558" s="37"/>
      <c r="AV558" s="37"/>
    </row>
    <row r="559" spans="8:48" s="1" customFormat="1">
      <c r="H559" s="35"/>
      <c r="I559" s="35"/>
      <c r="J559" s="35"/>
      <c r="K559" s="35"/>
      <c r="L559" s="35"/>
      <c r="AU559" s="37"/>
      <c r="AV559" s="37"/>
    </row>
    <row r="560" spans="8:48" s="1" customFormat="1">
      <c r="H560" s="35"/>
      <c r="I560" s="35"/>
      <c r="J560" s="35"/>
      <c r="K560" s="35"/>
      <c r="L560" s="35"/>
      <c r="AU560" s="37"/>
      <c r="AV560" s="37"/>
    </row>
    <row r="561" spans="8:48" s="1" customFormat="1">
      <c r="H561" s="35"/>
      <c r="I561" s="35"/>
      <c r="J561" s="35"/>
      <c r="K561" s="35"/>
      <c r="L561" s="35"/>
      <c r="AU561" s="37"/>
      <c r="AV561" s="37"/>
    </row>
    <row r="562" spans="8:48" s="1" customFormat="1">
      <c r="H562" s="35"/>
      <c r="I562" s="35"/>
      <c r="J562" s="35"/>
      <c r="K562" s="35"/>
      <c r="L562" s="35"/>
      <c r="AU562" s="37"/>
      <c r="AV562" s="37"/>
    </row>
    <row r="563" spans="8:48" s="1" customFormat="1">
      <c r="H563" s="35"/>
      <c r="I563" s="35"/>
      <c r="J563" s="35"/>
      <c r="K563" s="35"/>
      <c r="L563" s="35"/>
      <c r="AU563" s="37"/>
      <c r="AV563" s="37"/>
    </row>
    <row r="564" spans="8:48" s="1" customFormat="1">
      <c r="H564" s="35"/>
      <c r="I564" s="35"/>
      <c r="J564" s="35"/>
      <c r="K564" s="35"/>
      <c r="L564" s="35"/>
      <c r="AU564" s="37"/>
      <c r="AV564" s="37"/>
    </row>
    <row r="565" spans="8:48" s="1" customFormat="1">
      <c r="H565" s="35"/>
      <c r="I565" s="35"/>
      <c r="J565" s="35"/>
      <c r="K565" s="35"/>
      <c r="L565" s="35"/>
      <c r="AU565" s="37"/>
      <c r="AV565" s="37"/>
    </row>
    <row r="566" spans="8:48" s="1" customFormat="1">
      <c r="H566" s="35"/>
      <c r="I566" s="35"/>
      <c r="J566" s="35"/>
      <c r="K566" s="35"/>
      <c r="L566" s="35"/>
      <c r="AU566" s="37"/>
      <c r="AV566" s="37"/>
    </row>
    <row r="567" spans="8:48" s="1" customFormat="1">
      <c r="H567" s="35"/>
      <c r="I567" s="35"/>
      <c r="J567" s="35"/>
      <c r="K567" s="35"/>
      <c r="L567" s="35"/>
      <c r="AU567" s="37"/>
      <c r="AV567" s="37"/>
    </row>
    <row r="568" spans="8:48" s="1" customFormat="1">
      <c r="H568" s="35"/>
      <c r="I568" s="35"/>
      <c r="J568" s="35"/>
      <c r="K568" s="35"/>
      <c r="L568" s="35"/>
      <c r="AU568" s="37"/>
      <c r="AV568" s="37"/>
    </row>
    <row r="569" spans="8:48" s="1" customFormat="1">
      <c r="H569" s="35"/>
      <c r="I569" s="35"/>
      <c r="J569" s="35"/>
      <c r="K569" s="35"/>
      <c r="L569" s="35"/>
      <c r="AU569" s="37"/>
      <c r="AV569" s="37"/>
    </row>
    <row r="570" spans="8:48" s="1" customFormat="1">
      <c r="H570" s="35"/>
      <c r="I570" s="35"/>
      <c r="J570" s="35"/>
      <c r="K570" s="35"/>
      <c r="L570" s="35"/>
      <c r="AU570" s="37"/>
      <c r="AV570" s="37"/>
    </row>
    <row r="571" spans="8:48" s="1" customFormat="1">
      <c r="H571" s="35"/>
      <c r="I571" s="35"/>
      <c r="J571" s="35"/>
      <c r="K571" s="35"/>
      <c r="L571" s="35"/>
      <c r="AU571" s="37"/>
      <c r="AV571" s="37"/>
    </row>
    <row r="572" spans="8:48" s="1" customFormat="1">
      <c r="H572" s="35"/>
      <c r="I572" s="35"/>
      <c r="J572" s="35"/>
      <c r="K572" s="35"/>
      <c r="L572" s="35"/>
      <c r="AU572" s="37"/>
      <c r="AV572" s="37"/>
    </row>
    <row r="573" spans="8:48" s="1" customFormat="1">
      <c r="H573" s="35"/>
      <c r="I573" s="35"/>
      <c r="J573" s="35"/>
      <c r="K573" s="35"/>
      <c r="L573" s="35"/>
      <c r="AU573" s="37"/>
      <c r="AV573" s="37"/>
    </row>
    <row r="574" spans="8:48" s="1" customFormat="1">
      <c r="H574" s="35"/>
      <c r="I574" s="35"/>
      <c r="J574" s="35"/>
      <c r="K574" s="35"/>
      <c r="L574" s="35"/>
      <c r="AU574" s="37"/>
      <c r="AV574" s="37"/>
    </row>
    <row r="575" spans="8:48" s="1" customFormat="1">
      <c r="H575" s="35"/>
      <c r="I575" s="35"/>
      <c r="J575" s="35"/>
      <c r="K575" s="35"/>
      <c r="L575" s="35"/>
      <c r="AU575" s="37"/>
      <c r="AV575" s="37"/>
    </row>
    <row r="576" spans="8:48" s="1" customFormat="1">
      <c r="H576" s="35"/>
      <c r="I576" s="35"/>
      <c r="J576" s="35"/>
      <c r="K576" s="35"/>
      <c r="L576" s="35"/>
      <c r="AU576" s="37"/>
      <c r="AV576" s="37"/>
    </row>
    <row r="577" spans="8:48" s="1" customFormat="1">
      <c r="H577" s="35"/>
      <c r="I577" s="35"/>
      <c r="J577" s="35"/>
      <c r="K577" s="35"/>
      <c r="L577" s="35"/>
      <c r="AU577" s="37"/>
      <c r="AV577" s="37"/>
    </row>
    <row r="578" spans="8:48" s="1" customFormat="1">
      <c r="H578" s="35"/>
      <c r="I578" s="35"/>
      <c r="J578" s="35"/>
      <c r="K578" s="35"/>
      <c r="L578" s="35"/>
      <c r="AU578" s="37"/>
      <c r="AV578" s="37"/>
    </row>
    <row r="579" spans="8:48" s="1" customFormat="1">
      <c r="H579" s="35"/>
      <c r="I579" s="35"/>
      <c r="J579" s="35"/>
      <c r="K579" s="35"/>
      <c r="L579" s="35"/>
      <c r="AU579" s="37"/>
      <c r="AV579" s="37"/>
    </row>
    <row r="580" spans="8:48" s="1" customFormat="1">
      <c r="H580" s="35"/>
      <c r="I580" s="35"/>
      <c r="J580" s="35"/>
      <c r="K580" s="35"/>
      <c r="L580" s="35"/>
      <c r="AU580" s="37"/>
      <c r="AV580" s="37"/>
    </row>
    <row r="581" spans="8:48" s="1" customFormat="1">
      <c r="H581" s="35"/>
      <c r="I581" s="35"/>
      <c r="J581" s="35"/>
      <c r="K581" s="35"/>
      <c r="L581" s="35"/>
      <c r="AU581" s="37"/>
      <c r="AV581" s="37"/>
    </row>
    <row r="582" spans="8:48" s="1" customFormat="1">
      <c r="H582" s="35"/>
      <c r="I582" s="35"/>
      <c r="J582" s="35"/>
      <c r="K582" s="35"/>
      <c r="L582" s="35"/>
      <c r="AU582" s="37"/>
      <c r="AV582" s="37"/>
    </row>
    <row r="583" spans="8:48" s="1" customFormat="1">
      <c r="H583" s="35"/>
      <c r="I583" s="35"/>
      <c r="J583" s="35"/>
      <c r="K583" s="35"/>
      <c r="L583" s="35"/>
      <c r="AU583" s="37"/>
      <c r="AV583" s="37"/>
    </row>
    <row r="584" spans="8:48" s="1" customFormat="1">
      <c r="H584" s="35"/>
      <c r="I584" s="35"/>
      <c r="J584" s="35"/>
      <c r="K584" s="35"/>
      <c r="L584" s="35"/>
      <c r="AU584" s="37"/>
      <c r="AV584" s="37"/>
    </row>
    <row r="585" spans="8:48" s="1" customFormat="1">
      <c r="H585" s="35"/>
      <c r="I585" s="35"/>
      <c r="J585" s="35"/>
      <c r="K585" s="35"/>
      <c r="L585" s="35"/>
      <c r="AU585" s="37"/>
      <c r="AV585" s="37"/>
    </row>
    <row r="586" spans="8:48" s="1" customFormat="1">
      <c r="H586" s="35"/>
      <c r="I586" s="35"/>
      <c r="J586" s="35"/>
      <c r="K586" s="35"/>
      <c r="L586" s="35"/>
      <c r="AU586" s="37"/>
      <c r="AV586" s="37"/>
    </row>
    <row r="587" spans="8:48" s="1" customFormat="1">
      <c r="H587" s="35"/>
      <c r="I587" s="35"/>
      <c r="J587" s="35"/>
      <c r="K587" s="35"/>
      <c r="L587" s="35"/>
      <c r="AU587" s="37"/>
      <c r="AV587" s="37"/>
    </row>
    <row r="588" spans="8:48" s="1" customFormat="1">
      <c r="H588" s="35"/>
      <c r="I588" s="35"/>
      <c r="J588" s="35"/>
      <c r="K588" s="35"/>
      <c r="L588" s="35"/>
      <c r="AU588" s="37"/>
      <c r="AV588" s="37"/>
    </row>
    <row r="589" spans="8:48" s="1" customFormat="1">
      <c r="H589" s="35"/>
      <c r="I589" s="35"/>
      <c r="J589" s="35"/>
      <c r="K589" s="35"/>
      <c r="L589" s="35"/>
      <c r="AU589" s="37"/>
      <c r="AV589" s="37"/>
    </row>
    <row r="590" spans="8:48" s="1" customFormat="1">
      <c r="H590" s="35"/>
      <c r="I590" s="35"/>
      <c r="J590" s="35"/>
      <c r="K590" s="35"/>
      <c r="L590" s="35"/>
      <c r="AU590" s="37"/>
      <c r="AV590" s="37"/>
    </row>
    <row r="591" spans="8:48" s="1" customFormat="1">
      <c r="H591" s="35"/>
      <c r="I591" s="35"/>
      <c r="J591" s="35"/>
      <c r="K591" s="35"/>
      <c r="L591" s="35"/>
      <c r="AU591" s="37"/>
      <c r="AV591" s="37"/>
    </row>
    <row r="592" spans="8:48" s="1" customFormat="1">
      <c r="H592" s="35"/>
      <c r="I592" s="35"/>
      <c r="J592" s="35"/>
      <c r="K592" s="35"/>
      <c r="L592" s="35"/>
      <c r="AU592" s="37"/>
      <c r="AV592" s="37"/>
    </row>
    <row r="593" spans="8:48" s="1" customFormat="1">
      <c r="H593" s="35"/>
      <c r="I593" s="35"/>
      <c r="J593" s="35"/>
      <c r="K593" s="35"/>
      <c r="L593" s="35"/>
      <c r="AU593" s="37"/>
      <c r="AV593" s="37"/>
    </row>
    <row r="594" spans="8:48" s="1" customFormat="1">
      <c r="H594" s="35"/>
      <c r="I594" s="35"/>
      <c r="J594" s="35"/>
      <c r="K594" s="35"/>
      <c r="L594" s="35"/>
      <c r="AU594" s="37"/>
      <c r="AV594" s="37"/>
    </row>
    <row r="595" spans="8:48" s="1" customFormat="1">
      <c r="H595" s="35"/>
      <c r="I595" s="35"/>
      <c r="J595" s="35"/>
      <c r="K595" s="35"/>
      <c r="L595" s="35"/>
      <c r="AU595" s="37"/>
      <c r="AV595" s="37"/>
    </row>
    <row r="596" spans="8:48" s="1" customFormat="1">
      <c r="H596" s="35"/>
      <c r="I596" s="35"/>
      <c r="J596" s="35"/>
      <c r="K596" s="35"/>
      <c r="L596" s="35"/>
      <c r="AU596" s="37"/>
      <c r="AV596" s="37"/>
    </row>
    <row r="597" spans="8:48" s="1" customFormat="1">
      <c r="H597" s="35"/>
      <c r="I597" s="35"/>
      <c r="J597" s="35"/>
      <c r="K597" s="35"/>
      <c r="L597" s="35"/>
      <c r="AU597" s="37"/>
      <c r="AV597" s="37"/>
    </row>
    <row r="598" spans="8:48" s="1" customFormat="1">
      <c r="H598" s="35"/>
      <c r="I598" s="35"/>
      <c r="J598" s="35"/>
      <c r="K598" s="35"/>
      <c r="L598" s="35"/>
      <c r="AU598" s="37"/>
      <c r="AV598" s="37"/>
    </row>
    <row r="599" spans="8:48" s="1" customFormat="1">
      <c r="H599" s="35"/>
      <c r="I599" s="35"/>
      <c r="J599" s="35"/>
      <c r="K599" s="35"/>
      <c r="L599" s="35"/>
      <c r="AU599" s="37"/>
      <c r="AV599" s="37"/>
    </row>
    <row r="600" spans="8:48" s="1" customFormat="1">
      <c r="H600" s="35"/>
      <c r="I600" s="35"/>
      <c r="J600" s="35"/>
      <c r="K600" s="35"/>
      <c r="L600" s="35"/>
      <c r="AU600" s="37"/>
      <c r="AV600" s="37"/>
    </row>
    <row r="601" spans="8:48" s="1" customFormat="1">
      <c r="H601" s="35"/>
      <c r="I601" s="35"/>
      <c r="J601" s="35"/>
      <c r="K601" s="35"/>
      <c r="L601" s="35"/>
      <c r="AU601" s="37"/>
      <c r="AV601" s="37"/>
    </row>
    <row r="602" spans="8:48" s="1" customFormat="1">
      <c r="H602" s="35"/>
      <c r="I602" s="35"/>
      <c r="J602" s="35"/>
      <c r="K602" s="35"/>
      <c r="L602" s="35"/>
      <c r="AU602" s="37"/>
      <c r="AV602" s="37"/>
    </row>
    <row r="603" spans="8:48" s="1" customFormat="1">
      <c r="H603" s="35"/>
      <c r="I603" s="35"/>
      <c r="J603" s="35"/>
      <c r="K603" s="35"/>
      <c r="L603" s="35"/>
      <c r="AU603" s="37"/>
      <c r="AV603" s="37"/>
    </row>
    <row r="604" spans="8:48" s="1" customFormat="1">
      <c r="H604" s="35"/>
      <c r="I604" s="35"/>
      <c r="J604" s="35"/>
      <c r="K604" s="35"/>
      <c r="L604" s="35"/>
      <c r="AU604" s="37"/>
      <c r="AV604" s="37"/>
    </row>
    <row r="605" spans="8:48" s="1" customFormat="1">
      <c r="H605" s="35"/>
      <c r="I605" s="35"/>
      <c r="J605" s="35"/>
      <c r="K605" s="35"/>
      <c r="L605" s="35"/>
      <c r="AU605" s="37"/>
      <c r="AV605" s="37"/>
    </row>
    <row r="606" spans="8:48" s="1" customFormat="1">
      <c r="H606" s="35"/>
      <c r="I606" s="35"/>
      <c r="J606" s="35"/>
      <c r="K606" s="35"/>
      <c r="L606" s="35"/>
      <c r="AU606" s="37"/>
      <c r="AV606" s="37"/>
    </row>
    <row r="607" spans="8:48" s="1" customFormat="1">
      <c r="H607" s="35"/>
      <c r="I607" s="35"/>
      <c r="J607" s="35"/>
      <c r="K607" s="35"/>
      <c r="L607" s="35"/>
      <c r="AU607" s="37"/>
      <c r="AV607" s="37"/>
    </row>
    <row r="608" spans="8:48" s="1" customFormat="1">
      <c r="H608" s="35"/>
      <c r="I608" s="35"/>
      <c r="J608" s="35"/>
      <c r="K608" s="35"/>
      <c r="L608" s="35"/>
      <c r="AU608" s="37"/>
      <c r="AV608" s="37"/>
    </row>
    <row r="609" spans="8:48" s="1" customFormat="1">
      <c r="H609" s="35"/>
      <c r="I609" s="35"/>
      <c r="J609" s="35"/>
      <c r="K609" s="35"/>
      <c r="L609" s="35"/>
      <c r="AU609" s="37"/>
      <c r="AV609" s="37"/>
    </row>
    <row r="610" spans="8:48" s="1" customFormat="1">
      <c r="H610" s="35"/>
      <c r="I610" s="35"/>
      <c r="J610" s="35"/>
      <c r="K610" s="35"/>
      <c r="L610" s="35"/>
      <c r="AU610" s="37"/>
      <c r="AV610" s="37"/>
    </row>
    <row r="611" spans="8:48" s="1" customFormat="1">
      <c r="H611" s="35"/>
      <c r="I611" s="35"/>
      <c r="J611" s="35"/>
      <c r="K611" s="35"/>
      <c r="L611" s="35"/>
      <c r="AU611" s="37"/>
      <c r="AV611" s="37"/>
    </row>
    <row r="612" spans="8:48" s="1" customFormat="1">
      <c r="H612" s="35"/>
      <c r="I612" s="35"/>
      <c r="J612" s="35"/>
      <c r="K612" s="35"/>
      <c r="L612" s="35"/>
      <c r="AU612" s="37"/>
      <c r="AV612" s="37"/>
    </row>
    <row r="613" spans="8:48" s="1" customFormat="1">
      <c r="H613" s="35"/>
      <c r="I613" s="35"/>
      <c r="J613" s="35"/>
      <c r="K613" s="35"/>
      <c r="L613" s="35"/>
      <c r="AU613" s="37"/>
      <c r="AV613" s="37"/>
    </row>
    <row r="614" spans="8:48" s="1" customFormat="1">
      <c r="H614" s="35"/>
      <c r="I614" s="35"/>
      <c r="J614" s="35"/>
      <c r="K614" s="35"/>
      <c r="L614" s="35"/>
      <c r="AU614" s="37"/>
      <c r="AV614" s="37"/>
    </row>
    <row r="615" spans="8:48" s="1" customFormat="1">
      <c r="H615" s="35"/>
      <c r="I615" s="35"/>
      <c r="J615" s="35"/>
      <c r="K615" s="35"/>
      <c r="L615" s="35"/>
      <c r="AU615" s="37"/>
      <c r="AV615" s="37"/>
    </row>
    <row r="616" spans="8:48" s="1" customFormat="1">
      <c r="H616" s="35"/>
      <c r="I616" s="35"/>
      <c r="J616" s="35"/>
      <c r="K616" s="35"/>
      <c r="L616" s="35"/>
      <c r="AU616" s="37"/>
      <c r="AV616" s="37"/>
    </row>
    <row r="617" spans="8:48" s="1" customFormat="1">
      <c r="H617" s="35"/>
      <c r="I617" s="35"/>
      <c r="J617" s="35"/>
      <c r="K617" s="35"/>
      <c r="L617" s="35"/>
      <c r="AU617" s="37"/>
      <c r="AV617" s="37"/>
    </row>
    <row r="618" spans="8:48" s="1" customFormat="1">
      <c r="H618" s="35"/>
      <c r="I618" s="35"/>
      <c r="J618" s="35"/>
      <c r="K618" s="35"/>
      <c r="L618" s="35"/>
      <c r="AU618" s="37"/>
      <c r="AV618" s="37"/>
    </row>
    <row r="619" spans="8:48" s="1" customFormat="1">
      <c r="H619" s="35"/>
      <c r="I619" s="35"/>
      <c r="J619" s="35"/>
      <c r="K619" s="35"/>
      <c r="L619" s="35"/>
      <c r="AU619" s="37"/>
      <c r="AV619" s="37"/>
    </row>
    <row r="620" spans="8:48" s="1" customFormat="1">
      <c r="H620" s="35"/>
      <c r="I620" s="35"/>
      <c r="J620" s="35"/>
      <c r="K620" s="35"/>
      <c r="L620" s="35"/>
      <c r="AU620" s="37"/>
      <c r="AV620" s="37"/>
    </row>
    <row r="621" spans="8:48" s="1" customFormat="1">
      <c r="H621" s="35"/>
      <c r="I621" s="35"/>
      <c r="J621" s="35"/>
      <c r="K621" s="35"/>
      <c r="L621" s="35"/>
      <c r="AU621" s="37"/>
      <c r="AV621" s="37"/>
    </row>
    <row r="622" spans="8:48" s="1" customFormat="1">
      <c r="H622" s="35"/>
      <c r="I622" s="35"/>
      <c r="J622" s="35"/>
      <c r="K622" s="35"/>
      <c r="L622" s="35"/>
      <c r="AU622" s="37"/>
      <c r="AV622" s="37"/>
    </row>
    <row r="623" spans="8:48" s="1" customFormat="1">
      <c r="H623" s="35"/>
      <c r="I623" s="35"/>
      <c r="J623" s="35"/>
      <c r="K623" s="35"/>
      <c r="L623" s="35"/>
      <c r="AU623" s="37"/>
      <c r="AV623" s="37"/>
    </row>
    <row r="624" spans="8:48" s="1" customFormat="1">
      <c r="H624" s="35"/>
      <c r="I624" s="35"/>
      <c r="J624" s="35"/>
      <c r="K624" s="35"/>
      <c r="L624" s="35"/>
      <c r="AU624" s="37"/>
      <c r="AV624" s="37"/>
    </row>
    <row r="625" spans="8:48" s="1" customFormat="1">
      <c r="H625" s="35"/>
      <c r="I625" s="35"/>
      <c r="J625" s="35"/>
      <c r="K625" s="35"/>
      <c r="L625" s="35"/>
      <c r="AU625" s="37"/>
      <c r="AV625" s="37"/>
    </row>
    <row r="626" spans="8:48" s="1" customFormat="1">
      <c r="H626" s="35"/>
      <c r="I626" s="35"/>
      <c r="J626" s="35"/>
      <c r="K626" s="35"/>
      <c r="L626" s="35"/>
      <c r="AU626" s="37"/>
      <c r="AV626" s="37"/>
    </row>
    <row r="627" spans="8:48" s="1" customFormat="1">
      <c r="H627" s="35"/>
      <c r="I627" s="35"/>
      <c r="J627" s="35"/>
      <c r="K627" s="35"/>
      <c r="L627" s="35"/>
      <c r="AU627" s="37"/>
      <c r="AV627" s="37"/>
    </row>
    <row r="628" spans="8:48" s="1" customFormat="1">
      <c r="H628" s="35"/>
      <c r="I628" s="35"/>
      <c r="J628" s="35"/>
      <c r="K628" s="35"/>
      <c r="L628" s="35"/>
      <c r="AU628" s="37"/>
      <c r="AV628" s="37"/>
    </row>
    <row r="629" spans="8:48" s="1" customFormat="1">
      <c r="H629" s="35"/>
      <c r="I629" s="35"/>
      <c r="J629" s="35"/>
      <c r="K629" s="35"/>
      <c r="L629" s="35"/>
      <c r="AU629" s="37"/>
      <c r="AV629" s="37"/>
    </row>
    <row r="630" spans="8:48" s="1" customFormat="1">
      <c r="H630" s="35"/>
      <c r="I630" s="35"/>
      <c r="J630" s="35"/>
      <c r="K630" s="35"/>
      <c r="L630" s="35"/>
      <c r="AU630" s="37"/>
      <c r="AV630" s="37"/>
    </row>
  </sheetData>
  <customSheetViews>
    <customSheetView guid="{1D3184C7-A062-4407-9A15-68F933F52533}" scale="90" showGridLines="0" hiddenRows="1" hiddenColumns="1">
      <pane xSplit="1" ySplit="5" topLeftCell="B23" activePane="bottomRight" state="frozen"/>
      <selection pane="bottomRight" activeCell="M31" sqref="M31"/>
      <pageMargins left="0.70866141732283472" right="0.70866141732283472" top="0.74803149606299213" bottom="0.74803149606299213" header="0.31496062992125984" footer="0.31496062992125984"/>
      <pageSetup paperSize="9" orientation="landscape" r:id="rId1"/>
    </customSheetView>
    <customSheetView guid="{336AC0FA-FAA0-4071-BA6A-8E3A8FB83717}" scale="90">
      <pane xSplit="1" ySplit="4" topLeftCell="J44" activePane="bottomRight" state="frozen"/>
      <selection pane="bottomRight" activeCell="S62" sqref="S62"/>
      <pageMargins left="0.70866141732283472" right="0.70866141732283472" top="0.74803149606299213" bottom="0.74803149606299213" header="0.31496062992125984" footer="0.31496062992125984"/>
      <pageSetup paperSize="9" orientation="landscape" r:id="rId2"/>
    </customSheetView>
  </customSheetViews>
  <mergeCells count="11">
    <mergeCell ref="AV3:AV4"/>
    <mergeCell ref="AU3:AU4"/>
    <mergeCell ref="A3:A5"/>
    <mergeCell ref="B3:AE3"/>
    <mergeCell ref="B4:G4"/>
    <mergeCell ref="H4:M4"/>
    <mergeCell ref="N4:S4"/>
    <mergeCell ref="T4:Y4"/>
    <mergeCell ref="Z4:AE4"/>
    <mergeCell ref="AH3:AM4"/>
    <mergeCell ref="AN3:AS4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r:id="rId3"/>
  <ignoredErrors>
    <ignoredError sqref="G13 M13 S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L7"/>
  <sheetViews>
    <sheetView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18" sqref="B18"/>
    </sheetView>
  </sheetViews>
  <sheetFormatPr defaultRowHeight="14.25" outlineLevelCol="1"/>
  <cols>
    <col min="1" max="1" width="25.625" style="21" customWidth="1"/>
    <col min="2" max="2" width="31.5" style="21" customWidth="1" outlineLevel="1"/>
    <col min="3" max="3" width="11.875" style="21" customWidth="1"/>
    <col min="4" max="4" width="4.75" style="21" bestFit="1" customWidth="1"/>
    <col min="5" max="5" width="13.875" style="27" bestFit="1" customWidth="1"/>
    <col min="6" max="6" width="12.75" style="43" customWidth="1" outlineLevel="1"/>
    <col min="7" max="7" width="9.125" style="43" customWidth="1" outlineLevel="1"/>
    <col min="8" max="8" width="13.875" style="27" customWidth="1"/>
    <col min="9" max="9" width="12.25" style="21" bestFit="1" customWidth="1"/>
    <col min="10" max="13" width="11.875" style="21" customWidth="1" outlineLevel="1"/>
    <col min="14" max="14" width="13" style="21" bestFit="1" customWidth="1"/>
    <col min="15" max="26" width="12.75" style="21" customWidth="1" outlineLevel="1"/>
    <col min="27" max="27" width="14.25" style="21" bestFit="1" customWidth="1"/>
    <col min="28" max="28" width="17.125" style="21" bestFit="1" customWidth="1"/>
    <col min="29" max="29" width="12.875" style="22" bestFit="1" customWidth="1"/>
    <col min="30" max="30" width="11.875" style="22" bestFit="1" customWidth="1"/>
    <col min="31" max="31" width="12.75" style="22" bestFit="1" customWidth="1"/>
    <col min="32" max="32" width="9" style="21"/>
    <col min="33" max="33" width="11.875" style="21" bestFit="1" customWidth="1"/>
    <col min="34" max="34" width="12.75" style="21" bestFit="1" customWidth="1"/>
    <col min="35" max="35" width="11.125" style="21" bestFit="1" customWidth="1"/>
    <col min="36" max="36" width="11" style="21" bestFit="1" customWidth="1"/>
    <col min="37" max="37" width="13.75" style="21" bestFit="1" customWidth="1"/>
    <col min="38" max="16384" width="9" style="21"/>
  </cols>
  <sheetData>
    <row r="1" spans="1:38">
      <c r="A1" s="17" t="s">
        <v>18</v>
      </c>
      <c r="B1" s="17"/>
      <c r="C1" s="17"/>
      <c r="D1" s="17"/>
      <c r="E1" s="18"/>
      <c r="F1" s="18"/>
      <c r="G1" s="18"/>
      <c r="H1" s="20"/>
      <c r="I1" s="19"/>
      <c r="AC1" s="160">
        <v>42005</v>
      </c>
    </row>
    <row r="2" spans="1:38">
      <c r="A2" s="190" t="s">
        <v>0</v>
      </c>
      <c r="B2" s="190" t="s">
        <v>19</v>
      </c>
      <c r="C2" s="192" t="s">
        <v>9</v>
      </c>
      <c r="D2" s="192" t="s">
        <v>20</v>
      </c>
      <c r="E2" s="192" t="s">
        <v>31</v>
      </c>
      <c r="F2" s="193" t="s">
        <v>204</v>
      </c>
      <c r="G2" s="194"/>
      <c r="H2" s="194"/>
      <c r="I2" s="195"/>
      <c r="J2" s="187" t="s">
        <v>141</v>
      </c>
      <c r="K2" s="188"/>
      <c r="L2" s="188"/>
      <c r="M2" s="188"/>
      <c r="N2" s="189"/>
      <c r="P2" s="27"/>
    </row>
    <row r="3" spans="1:38" s="13" customFormat="1" ht="28.5">
      <c r="A3" s="191"/>
      <c r="B3" s="191"/>
      <c r="C3" s="192" t="s">
        <v>21</v>
      </c>
      <c r="D3" s="192"/>
      <c r="E3" s="192"/>
      <c r="F3" s="124" t="s">
        <v>146</v>
      </c>
      <c r="G3" s="123" t="s">
        <v>144</v>
      </c>
      <c r="H3" s="23" t="s">
        <v>143</v>
      </c>
      <c r="I3" s="24" t="s">
        <v>22</v>
      </c>
      <c r="J3" s="25" t="s">
        <v>23</v>
      </c>
      <c r="K3" s="25" t="s">
        <v>24</v>
      </c>
      <c r="L3" s="25" t="s">
        <v>25</v>
      </c>
      <c r="M3" s="25" t="s">
        <v>26</v>
      </c>
      <c r="N3" s="25" t="s">
        <v>142</v>
      </c>
      <c r="O3" s="26">
        <v>42005</v>
      </c>
      <c r="P3" s="26">
        <v>42036</v>
      </c>
      <c r="Q3" s="26">
        <v>42064</v>
      </c>
      <c r="R3" s="26">
        <v>42095</v>
      </c>
      <c r="S3" s="26">
        <v>42125</v>
      </c>
      <c r="T3" s="26">
        <v>42156</v>
      </c>
      <c r="U3" s="26">
        <v>42186</v>
      </c>
      <c r="V3" s="26">
        <v>42217</v>
      </c>
      <c r="W3" s="26">
        <v>42248</v>
      </c>
      <c r="X3" s="26">
        <v>42278</v>
      </c>
      <c r="Y3" s="26">
        <v>42309</v>
      </c>
      <c r="Z3" s="26">
        <v>42339</v>
      </c>
      <c r="AA3" s="26" t="s">
        <v>83</v>
      </c>
      <c r="AB3" s="29" t="s">
        <v>181</v>
      </c>
      <c r="AC3" s="148" t="s">
        <v>196</v>
      </c>
      <c r="AD3" s="148" t="s">
        <v>197</v>
      </c>
      <c r="AE3" s="148"/>
    </row>
    <row r="4" spans="1:38" s="164" customFormat="1">
      <c r="A4" s="125" t="s">
        <v>27</v>
      </c>
      <c r="B4" s="125" t="s">
        <v>28</v>
      </c>
      <c r="C4" s="125" t="s">
        <v>145</v>
      </c>
      <c r="D4" s="126" t="s">
        <v>29</v>
      </c>
      <c r="E4" s="158"/>
      <c r="F4" s="158"/>
      <c r="G4" s="159" t="str">
        <f t="shared" ref="G4" si="0">IFERROR(E4/F4-1,"-")</f>
        <v>-</v>
      </c>
      <c r="H4" s="158"/>
      <c r="I4" s="160"/>
      <c r="J4" s="161">
        <f t="shared" ref="J4" si="1">SUM(O4:Q4)</f>
        <v>0</v>
      </c>
      <c r="K4" s="161">
        <f>SUM(R4:T4)</f>
        <v>0</v>
      </c>
      <c r="L4" s="161">
        <f t="shared" ref="L4" si="2">SUM(U4:W4)</f>
        <v>0</v>
      </c>
      <c r="M4" s="161">
        <f t="shared" ref="M4" si="3">SUM(X4:Z4)</f>
        <v>0</v>
      </c>
      <c r="N4" s="161">
        <f t="shared" ref="N4" si="4">SUM(J4:M4)</f>
        <v>0</v>
      </c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>
        <f>SUM(O4:Z4)</f>
        <v>0</v>
      </c>
      <c r="AB4" s="162" t="s">
        <v>180</v>
      </c>
      <c r="AC4" s="163">
        <f>IF(YEAR(I4)&gt;=2016,AA4,IF(AND(YEAR(I4)=2015,MONTH(I4)=12),AA4,(I4-$AC$1)/365*F4))</f>
        <v>0</v>
      </c>
      <c r="AD4" s="161">
        <f t="shared" ref="AD4" si="5">AA4-AC4</f>
        <v>0</v>
      </c>
      <c r="AE4" s="161">
        <f t="shared" ref="AE4" si="6">AA4-AC4-AD4</f>
        <v>0</v>
      </c>
      <c r="AF4" s="161"/>
      <c r="AG4" s="161">
        <f>SUM(O4:Q4)</f>
        <v>0</v>
      </c>
      <c r="AH4" s="161">
        <f>SUM(R4:T4)</f>
        <v>0</v>
      </c>
      <c r="AI4" s="161">
        <f>AG4-AH4</f>
        <v>0</v>
      </c>
      <c r="AK4" s="162"/>
      <c r="AL4" s="162"/>
    </row>
    <row r="5" spans="1:38" s="164" customFormat="1">
      <c r="A5" s="125"/>
      <c r="B5" s="125"/>
      <c r="C5" s="125"/>
      <c r="D5" s="125"/>
      <c r="E5" s="158"/>
      <c r="F5" s="158"/>
      <c r="G5" s="165"/>
      <c r="H5" s="158"/>
      <c r="I5" s="160"/>
      <c r="J5" s="161">
        <f t="shared" ref="J5" si="7">SUM(O5:Q5)</f>
        <v>0</v>
      </c>
      <c r="K5" s="161">
        <f t="shared" ref="K5" si="8">SUM(R5:T5)</f>
        <v>0</v>
      </c>
      <c r="L5" s="161">
        <f t="shared" ref="L5" si="9">SUM(U5:W5)</f>
        <v>0</v>
      </c>
      <c r="M5" s="161">
        <f t="shared" ref="M5" si="10">SUM(X5:Z5)</f>
        <v>0</v>
      </c>
      <c r="N5" s="161">
        <f t="shared" ref="N5" si="11">SUM(J5:M5)</f>
        <v>0</v>
      </c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>
        <f t="shared" ref="AA5" si="12">SUM(O5:Z5)</f>
        <v>0</v>
      </c>
      <c r="AB5" s="162"/>
      <c r="AC5" s="163"/>
      <c r="AD5" s="161"/>
      <c r="AE5" s="161">
        <f t="shared" ref="AE5" si="13">AA5-AC5-AD5</f>
        <v>0</v>
      </c>
      <c r="AF5" s="161"/>
      <c r="AG5" s="161"/>
    </row>
    <row r="6" spans="1:38" s="28" customFormat="1" ht="15" thickBot="1">
      <c r="A6" s="31" t="s">
        <v>5</v>
      </c>
      <c r="B6" s="31"/>
      <c r="C6" s="31"/>
      <c r="D6" s="31"/>
      <c r="E6" s="32">
        <f>SUM(E4:E5)</f>
        <v>0</v>
      </c>
      <c r="F6" s="32">
        <f>SUBTOTAL(9,F4:F5)</f>
        <v>0</v>
      </c>
      <c r="G6" s="32"/>
      <c r="H6" s="32">
        <f>SUBTOTAL(9,H4:H5)</f>
        <v>0</v>
      </c>
      <c r="I6" s="31"/>
      <c r="J6" s="33">
        <f>SUM(J4:J5)</f>
        <v>0</v>
      </c>
      <c r="K6" s="33">
        <f>SUM(K4:K5)</f>
        <v>0</v>
      </c>
      <c r="L6" s="33">
        <f>SUM(L4:L5)</f>
        <v>0</v>
      </c>
      <c r="M6" s="33">
        <f>SUM(M4:M5)</f>
        <v>0</v>
      </c>
      <c r="N6" s="33">
        <f>SUM(N4:N5)</f>
        <v>0</v>
      </c>
      <c r="O6" s="32">
        <f>SUM(O4:O5)</f>
        <v>0</v>
      </c>
      <c r="P6" s="32">
        <f>SUM(P4:P5)</f>
        <v>0</v>
      </c>
      <c r="Q6" s="32">
        <f>SUM(Q4:Q5)</f>
        <v>0</v>
      </c>
      <c r="R6" s="32">
        <f>SUM(R4:R5)</f>
        <v>0</v>
      </c>
      <c r="S6" s="32">
        <f>SUM(S4:S5)</f>
        <v>0</v>
      </c>
      <c r="T6" s="32">
        <f>SUM(T4:T5)</f>
        <v>0</v>
      </c>
      <c r="U6" s="32">
        <f>SUM(U4:U5)</f>
        <v>0</v>
      </c>
      <c r="V6" s="32">
        <f>SUM(V4:V5)</f>
        <v>0</v>
      </c>
      <c r="W6" s="32">
        <f>SUM(W4:W5)</f>
        <v>0</v>
      </c>
      <c r="X6" s="32">
        <f>SUM(X4:X5)</f>
        <v>0</v>
      </c>
      <c r="Y6" s="32">
        <f>SUM(Y4:Y5)</f>
        <v>0</v>
      </c>
      <c r="Z6" s="32">
        <f>SUM(Z4:Z5)</f>
        <v>0</v>
      </c>
      <c r="AA6" s="32">
        <f>SUM(AA4:AA5)</f>
        <v>0</v>
      </c>
      <c r="AB6" s="31"/>
      <c r="AC6" s="32">
        <f>SUBTOTAL(9,AC4:AC5)</f>
        <v>0</v>
      </c>
      <c r="AD6" s="32">
        <f>SUBTOTAL(9,AD4:AD5)</f>
        <v>0</v>
      </c>
      <c r="AE6" s="32">
        <f>SUBTOTAL(9,AE4:AE5)</f>
        <v>0</v>
      </c>
    </row>
    <row r="7" spans="1:38" ht="15" thickTop="1"/>
  </sheetData>
  <autoFilter ref="A3:AL6">
    <filterColumn colId="34"/>
  </autoFilter>
  <customSheetViews>
    <customSheetView guid="{1D3184C7-A062-4407-9A15-68F933F52533}" scale="90" showAutoFilter="1" hiddenRows="1" hiddenColumns="1">
      <pane xSplit="9" ySplit="3" topLeftCell="AD4" activePane="bottomRight" state="frozen"/>
      <selection pane="bottomRight" activeCell="AJ35" activeCellId="2" sqref="AJ59:AJ61 AJ66:AJ68 AJ9:AJ35"/>
      <pageMargins left="0.7" right="0.7" top="0.75" bottom="0.75" header="0.3" footer="0.3"/>
      <pageSetup paperSize="9" orientation="portrait" r:id="rId1"/>
      <autoFilter ref="A3:AD105"/>
    </customSheetView>
    <customSheetView guid="{336AC0FA-FAA0-4071-BA6A-8E3A8FB83717}" scale="90" showAutoFilter="1" hiddenRows="1" hiddenColumns="1">
      <pane xSplit="6" ySplit="3" topLeftCell="J4" activePane="bottomRight" state="frozen"/>
      <selection pane="bottomRight" activeCell="R68" sqref="R68"/>
      <pageMargins left="0.7" right="0.7" top="0.75" bottom="0.75" header="0.3" footer="0.3"/>
      <autoFilter ref="A3:AD105"/>
    </customSheetView>
  </customSheetViews>
  <mergeCells count="7">
    <mergeCell ref="J2:N2"/>
    <mergeCell ref="A2:A3"/>
    <mergeCell ref="B2:B3"/>
    <mergeCell ref="C2:C3"/>
    <mergeCell ref="D2:D3"/>
    <mergeCell ref="E2:E3"/>
    <mergeCell ref="F2:I2"/>
  </mergeCells>
  <phoneticPr fontId="19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L70"/>
  <sheetViews>
    <sheetView showGridLines="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C33" sqref="C33"/>
    </sheetView>
  </sheetViews>
  <sheetFormatPr defaultRowHeight="14.25" outlineLevelRow="1"/>
  <cols>
    <col min="1" max="1" width="14.75" style="94" customWidth="1"/>
    <col min="2" max="2" width="22.25" style="94" bestFit="1" customWidth="1"/>
    <col min="3" max="6" width="9.375" style="107" bestFit="1" customWidth="1"/>
    <col min="7" max="7" width="10.5" style="94" bestFit="1" customWidth="1"/>
    <col min="8" max="8" width="3" style="94" customWidth="1"/>
    <col min="9" max="12" width="9" style="96"/>
    <col min="13" max="16384" width="9" style="94"/>
  </cols>
  <sheetData>
    <row r="1" spans="1:12">
      <c r="A1" s="94" t="s">
        <v>77</v>
      </c>
      <c r="B1" s="95"/>
      <c r="I1" s="94"/>
      <c r="J1" s="94"/>
      <c r="K1" s="94"/>
      <c r="L1" s="94"/>
    </row>
    <row r="2" spans="1:12" s="102" customFormat="1">
      <c r="A2" s="54"/>
      <c r="B2" s="54"/>
      <c r="C2" s="196" t="s">
        <v>201</v>
      </c>
      <c r="D2" s="196"/>
      <c r="E2" s="196"/>
      <c r="F2" s="196"/>
      <c r="G2" s="196"/>
    </row>
    <row r="3" spans="1:12" s="102" customFormat="1">
      <c r="A3" s="101" t="s">
        <v>6</v>
      </c>
      <c r="B3" s="101" t="s">
        <v>7</v>
      </c>
      <c r="C3" s="149" t="s">
        <v>79</v>
      </c>
      <c r="D3" s="149" t="s">
        <v>80</v>
      </c>
      <c r="E3" s="149" t="s">
        <v>81</v>
      </c>
      <c r="F3" s="149" t="s">
        <v>82</v>
      </c>
      <c r="G3" s="101" t="s">
        <v>83</v>
      </c>
    </row>
    <row r="4" spans="1:12" outlineLevel="1">
      <c r="A4" s="72" t="s">
        <v>67</v>
      </c>
      <c r="B4" s="72" t="s">
        <v>90</v>
      </c>
      <c r="C4" s="73"/>
      <c r="D4" s="74"/>
      <c r="E4" s="74"/>
      <c r="F4" s="74"/>
      <c r="G4" s="75">
        <f>SUM(C4:F4)</f>
        <v>0</v>
      </c>
      <c r="I4" s="94"/>
      <c r="J4" s="94"/>
      <c r="K4" s="94"/>
      <c r="L4" s="94"/>
    </row>
    <row r="5" spans="1:12" outlineLevel="1">
      <c r="A5" s="76" t="s">
        <v>68</v>
      </c>
      <c r="B5" s="72" t="s">
        <v>74</v>
      </c>
      <c r="C5" s="75"/>
      <c r="D5" s="75"/>
      <c r="E5" s="75"/>
      <c r="F5" s="75"/>
      <c r="G5" s="75">
        <f>SUM(C5:F5)</f>
        <v>0</v>
      </c>
      <c r="I5" s="94"/>
      <c r="J5" s="94"/>
      <c r="K5" s="94"/>
      <c r="L5" s="94"/>
    </row>
    <row r="6" spans="1:12" outlineLevel="1">
      <c r="A6" s="76" t="s">
        <v>4</v>
      </c>
      <c r="B6" s="72" t="s">
        <v>91</v>
      </c>
      <c r="C6" s="75"/>
      <c r="D6" s="75"/>
      <c r="E6" s="75"/>
      <c r="F6" s="75"/>
      <c r="G6" s="75">
        <f>SUM(C6:F6)</f>
        <v>0</v>
      </c>
      <c r="I6" s="94"/>
      <c r="J6" s="94"/>
      <c r="K6" s="94"/>
      <c r="L6" s="94"/>
    </row>
    <row r="7" spans="1:12" outlineLevel="1">
      <c r="A7" s="76" t="s">
        <v>32</v>
      </c>
      <c r="B7" s="77" t="s">
        <v>43</v>
      </c>
      <c r="C7" s="75"/>
      <c r="D7" s="75"/>
      <c r="E7" s="75"/>
      <c r="F7" s="75"/>
      <c r="G7" s="75">
        <f>SUM(C7:F7)</f>
        <v>0</v>
      </c>
      <c r="I7" s="94"/>
      <c r="J7" s="94"/>
      <c r="K7" s="94"/>
      <c r="L7" s="94"/>
    </row>
    <row r="8" spans="1:12" outlineLevel="1">
      <c r="A8" s="78"/>
      <c r="B8" s="79"/>
      <c r="C8" s="71"/>
      <c r="D8" s="71"/>
      <c r="E8" s="71"/>
      <c r="F8" s="71"/>
      <c r="G8" s="71"/>
      <c r="I8" s="94"/>
      <c r="J8" s="94"/>
      <c r="K8" s="94"/>
      <c r="L8" s="94"/>
    </row>
    <row r="9" spans="1:12" s="109" customFormat="1">
      <c r="A9" s="80"/>
      <c r="B9" s="81" t="s">
        <v>92</v>
      </c>
      <c r="C9" s="82">
        <f>SUM(C4:C8)</f>
        <v>0</v>
      </c>
      <c r="D9" s="82">
        <f>SUM(D4:D8)</f>
        <v>0</v>
      </c>
      <c r="E9" s="82">
        <f>SUM(E4:E8)</f>
        <v>0</v>
      </c>
      <c r="F9" s="82">
        <f>SUM(F4:F8)</f>
        <v>0</v>
      </c>
      <c r="G9" s="83">
        <f>SUM(C9:F9)</f>
        <v>0</v>
      </c>
    </row>
    <row r="11" spans="1:12" outlineLevel="1">
      <c r="A11" s="72" t="s">
        <v>67</v>
      </c>
      <c r="B11" s="84" t="s">
        <v>44</v>
      </c>
      <c r="C11" s="75"/>
      <c r="D11" s="75"/>
      <c r="E11" s="75"/>
      <c r="F11" s="75"/>
      <c r="G11" s="75">
        <f>SUM(C11:F11)</f>
        <v>0</v>
      </c>
      <c r="I11" s="94"/>
      <c r="J11" s="94"/>
      <c r="K11" s="94"/>
      <c r="L11" s="94"/>
    </row>
    <row r="12" spans="1:12" outlineLevel="1">
      <c r="A12" s="72" t="s">
        <v>67</v>
      </c>
      <c r="B12" s="84" t="s">
        <v>93</v>
      </c>
      <c r="C12" s="75"/>
      <c r="D12" s="75"/>
      <c r="E12" s="75"/>
      <c r="F12" s="75"/>
      <c r="G12" s="75">
        <f>SUM(C12:F12)</f>
        <v>0</v>
      </c>
      <c r="I12" s="94"/>
      <c r="J12" s="94"/>
      <c r="K12" s="94"/>
      <c r="L12" s="94"/>
    </row>
    <row r="13" spans="1:12" outlineLevel="1">
      <c r="A13" s="76" t="s">
        <v>68</v>
      </c>
      <c r="B13" s="72" t="s">
        <v>74</v>
      </c>
      <c r="C13" s="75"/>
      <c r="D13" s="75"/>
      <c r="E13" s="75"/>
      <c r="F13" s="75"/>
      <c r="G13" s="75">
        <f>SUM(C13:F13)</f>
        <v>0</v>
      </c>
      <c r="I13" s="94"/>
      <c r="J13" s="94"/>
      <c r="K13" s="94"/>
      <c r="L13" s="94"/>
    </row>
    <row r="14" spans="1:12" outlineLevel="1">
      <c r="A14" s="78"/>
      <c r="B14" s="78"/>
      <c r="C14" s="71"/>
      <c r="D14" s="71"/>
      <c r="E14" s="71"/>
      <c r="F14" s="71"/>
      <c r="G14" s="71"/>
      <c r="I14" s="94"/>
      <c r="J14" s="94"/>
      <c r="K14" s="94"/>
      <c r="L14" s="94"/>
    </row>
    <row r="15" spans="1:12" s="109" customFormat="1">
      <c r="A15" s="80"/>
      <c r="B15" s="81" t="s">
        <v>69</v>
      </c>
      <c r="C15" s="82">
        <f>SUM(C11:C14)</f>
        <v>0</v>
      </c>
      <c r="D15" s="82">
        <f>SUM(D11:D14)</f>
        <v>0</v>
      </c>
      <c r="E15" s="82">
        <f>SUM(E11:E14)</f>
        <v>0</v>
      </c>
      <c r="F15" s="82">
        <f>SUM(F11:F14)</f>
        <v>0</v>
      </c>
      <c r="G15" s="83">
        <f>SUM(C15:F15)</f>
        <v>0</v>
      </c>
    </row>
    <row r="16" spans="1:12">
      <c r="C16" s="110"/>
      <c r="D16" s="110"/>
      <c r="E16" s="110"/>
      <c r="F16" s="110"/>
      <c r="G16" s="110"/>
      <c r="I16" s="94"/>
      <c r="J16" s="94"/>
      <c r="K16" s="94"/>
      <c r="L16" s="94"/>
    </row>
    <row r="17" spans="1:12" outlineLevel="1">
      <c r="A17" s="85" t="s">
        <v>67</v>
      </c>
      <c r="B17" s="85" t="s">
        <v>44</v>
      </c>
      <c r="C17" s="75"/>
      <c r="D17" s="75"/>
      <c r="E17" s="75"/>
      <c r="F17" s="75"/>
      <c r="G17" s="75">
        <f>SUM(C17:F17)</f>
        <v>0</v>
      </c>
      <c r="I17" s="94"/>
      <c r="J17" s="94"/>
      <c r="K17" s="94"/>
      <c r="L17" s="94"/>
    </row>
    <row r="18" spans="1:12" outlineLevel="1">
      <c r="A18" s="85" t="s">
        <v>3</v>
      </c>
      <c r="B18" s="85" t="s">
        <v>86</v>
      </c>
      <c r="C18" s="75"/>
      <c r="D18" s="75"/>
      <c r="E18" s="75"/>
      <c r="F18" s="75"/>
      <c r="G18" s="75">
        <f>SUM(C18:F18)</f>
        <v>0</v>
      </c>
      <c r="I18" s="94"/>
      <c r="J18" s="94"/>
      <c r="K18" s="94"/>
      <c r="L18" s="94"/>
    </row>
    <row r="19" spans="1:12" outlineLevel="1">
      <c r="A19" s="85" t="s">
        <v>68</v>
      </c>
      <c r="B19" s="85" t="s">
        <v>74</v>
      </c>
      <c r="C19" s="75"/>
      <c r="D19" s="75"/>
      <c r="E19" s="75"/>
      <c r="F19" s="75"/>
      <c r="G19" s="75">
        <f>SUM(C19:F19)</f>
        <v>0</v>
      </c>
      <c r="I19" s="94"/>
      <c r="J19" s="94"/>
      <c r="K19" s="94"/>
      <c r="L19" s="94"/>
    </row>
    <row r="20" spans="1:12" outlineLevel="1">
      <c r="A20" s="78"/>
      <c r="B20" s="78"/>
      <c r="C20" s="71"/>
      <c r="D20" s="71"/>
      <c r="E20" s="71"/>
      <c r="F20" s="71"/>
      <c r="G20" s="71">
        <f>SUM(C20:F20)</f>
        <v>0</v>
      </c>
      <c r="I20" s="94"/>
      <c r="J20" s="94"/>
      <c r="K20" s="94"/>
      <c r="L20" s="94"/>
    </row>
    <row r="21" spans="1:12" s="109" customFormat="1">
      <c r="A21" s="80"/>
      <c r="B21" s="81" t="s">
        <v>35</v>
      </c>
      <c r="C21" s="82">
        <f>SUM(C17:C20)</f>
        <v>0</v>
      </c>
      <c r="D21" s="82">
        <f>SUM(D17:D20)</f>
        <v>0</v>
      </c>
      <c r="E21" s="82">
        <f>SUM(E17:E20)</f>
        <v>0</v>
      </c>
      <c r="F21" s="82">
        <f>SUM(F17:F20)</f>
        <v>0</v>
      </c>
      <c r="G21" s="83">
        <f>SUM(C21:F21)</f>
        <v>0</v>
      </c>
    </row>
    <row r="22" spans="1:12">
      <c r="C22" s="110"/>
      <c r="D22" s="110"/>
      <c r="E22" s="110"/>
      <c r="F22" s="110"/>
      <c r="G22" s="110"/>
      <c r="I22" s="94"/>
      <c r="J22" s="94"/>
      <c r="K22" s="94"/>
      <c r="L22" s="94"/>
    </row>
    <row r="23" spans="1:12" outlineLevel="1">
      <c r="A23" s="85" t="s">
        <v>67</v>
      </c>
      <c r="B23" s="85" t="s">
        <v>44</v>
      </c>
      <c r="C23" s="75"/>
      <c r="D23" s="75"/>
      <c r="E23" s="75"/>
      <c r="F23" s="75"/>
      <c r="G23" s="75">
        <f>SUM(C23:F23)</f>
        <v>0</v>
      </c>
      <c r="I23" s="94"/>
      <c r="J23" s="94"/>
      <c r="K23" s="94"/>
      <c r="L23" s="94"/>
    </row>
    <row r="24" spans="1:12" outlineLevel="1">
      <c r="A24" s="85" t="s">
        <v>3</v>
      </c>
      <c r="B24" s="85"/>
      <c r="C24" s="75"/>
      <c r="D24" s="75"/>
      <c r="E24" s="75"/>
      <c r="F24" s="75"/>
      <c r="G24" s="75">
        <f>SUM(C24:F24)</f>
        <v>0</v>
      </c>
      <c r="I24" s="94"/>
      <c r="J24" s="94"/>
      <c r="K24" s="94"/>
      <c r="L24" s="94"/>
    </row>
    <row r="25" spans="1:12" outlineLevel="1">
      <c r="A25" s="85" t="s">
        <v>68</v>
      </c>
      <c r="B25" s="85" t="s">
        <v>74</v>
      </c>
      <c r="C25" s="75"/>
      <c r="D25" s="75"/>
      <c r="E25" s="75"/>
      <c r="F25" s="75"/>
      <c r="G25" s="75">
        <f>SUM(C25:F25)</f>
        <v>0</v>
      </c>
      <c r="I25" s="94"/>
      <c r="J25" s="94"/>
      <c r="K25" s="94"/>
      <c r="L25" s="94"/>
    </row>
    <row r="26" spans="1:12" outlineLevel="1">
      <c r="A26" s="78"/>
      <c r="B26" s="78"/>
      <c r="C26" s="71"/>
      <c r="D26" s="71"/>
      <c r="E26" s="71"/>
      <c r="F26" s="71"/>
      <c r="G26" s="71"/>
      <c r="I26" s="94"/>
      <c r="J26" s="94"/>
      <c r="K26" s="94"/>
      <c r="L26" s="94"/>
    </row>
    <row r="27" spans="1:12" s="109" customFormat="1">
      <c r="A27" s="80"/>
      <c r="B27" s="81" t="s">
        <v>95</v>
      </c>
      <c r="C27" s="82">
        <f>SUM(C23:C26)</f>
        <v>0</v>
      </c>
      <c r="D27" s="82">
        <f>SUM(D23:D26)</f>
        <v>0</v>
      </c>
      <c r="E27" s="82">
        <f>SUM(E23:E26)</f>
        <v>0</v>
      </c>
      <c r="F27" s="82">
        <f>SUM(F23:F26)</f>
        <v>0</v>
      </c>
      <c r="G27" s="83">
        <f>SUM(C27:F27)</f>
        <v>0</v>
      </c>
    </row>
    <row r="28" spans="1:12" s="109" customFormat="1">
      <c r="A28" s="80"/>
      <c r="B28" s="81"/>
      <c r="C28" s="82"/>
      <c r="D28" s="82"/>
      <c r="E28" s="82"/>
      <c r="F28" s="82"/>
      <c r="G28" s="83"/>
    </row>
    <row r="29" spans="1:12" outlineLevel="1">
      <c r="A29" s="72" t="s">
        <v>67</v>
      </c>
      <c r="B29" s="84" t="s">
        <v>44</v>
      </c>
      <c r="C29" s="75"/>
      <c r="D29" s="75"/>
      <c r="E29" s="75"/>
      <c r="F29" s="75"/>
      <c r="G29" s="75">
        <f>SUM(C29:F29)</f>
        <v>0</v>
      </c>
      <c r="I29" s="94"/>
      <c r="J29" s="94"/>
      <c r="K29" s="94"/>
      <c r="L29" s="94"/>
    </row>
    <row r="30" spans="1:12" outlineLevel="1">
      <c r="A30" s="72" t="s">
        <v>67</v>
      </c>
      <c r="B30" s="84" t="s">
        <v>93</v>
      </c>
      <c r="C30" s="75"/>
      <c r="D30" s="75"/>
      <c r="E30" s="75"/>
      <c r="F30" s="75"/>
      <c r="G30" s="75">
        <f>SUM(C30:F30)</f>
        <v>0</v>
      </c>
      <c r="I30" s="94"/>
      <c r="J30" s="94"/>
      <c r="K30" s="94"/>
      <c r="L30" s="94"/>
    </row>
    <row r="31" spans="1:12" outlineLevel="1">
      <c r="A31" s="76" t="s">
        <v>68</v>
      </c>
      <c r="B31" s="84" t="s">
        <v>33</v>
      </c>
      <c r="C31" s="75"/>
      <c r="D31" s="75"/>
      <c r="E31" s="75"/>
      <c r="F31" s="75"/>
      <c r="G31" s="75">
        <f>SUM(C31:F31)</f>
        <v>0</v>
      </c>
      <c r="I31" s="94"/>
      <c r="J31" s="94"/>
      <c r="K31" s="94"/>
      <c r="L31" s="94"/>
    </row>
    <row r="32" spans="1:12" outlineLevel="1">
      <c r="A32" s="76" t="s">
        <v>68</v>
      </c>
      <c r="B32" s="72" t="s">
        <v>74</v>
      </c>
      <c r="C32" s="75"/>
      <c r="D32" s="75"/>
      <c r="E32" s="75"/>
      <c r="F32" s="75"/>
      <c r="G32" s="75">
        <f>SUM(C32:F32)</f>
        <v>0</v>
      </c>
      <c r="I32" s="94"/>
      <c r="J32" s="94"/>
      <c r="K32" s="94"/>
      <c r="L32" s="94"/>
    </row>
    <row r="33" spans="1:12" outlineLevel="1">
      <c r="A33" s="76" t="s">
        <v>4</v>
      </c>
      <c r="B33" s="84"/>
      <c r="C33" s="73"/>
      <c r="D33" s="75"/>
      <c r="E33" s="75"/>
      <c r="F33" s="75"/>
      <c r="G33" s="75">
        <f>SUM(C33:F33)</f>
        <v>0</v>
      </c>
      <c r="I33" s="94"/>
      <c r="J33" s="94"/>
      <c r="K33" s="94"/>
      <c r="L33" s="94"/>
    </row>
    <row r="34" spans="1:12" outlineLevel="1">
      <c r="A34" s="78"/>
      <c r="B34" s="78"/>
      <c r="C34" s="71"/>
      <c r="D34" s="71"/>
      <c r="E34" s="71"/>
      <c r="F34" s="71"/>
      <c r="G34" s="71"/>
      <c r="I34" s="94"/>
      <c r="J34" s="94"/>
      <c r="K34" s="94"/>
      <c r="L34" s="94"/>
    </row>
    <row r="35" spans="1:12" s="109" customFormat="1">
      <c r="A35" s="80"/>
      <c r="B35" s="81" t="s">
        <v>70</v>
      </c>
      <c r="C35" s="82">
        <f>SUM(C29:C34)</f>
        <v>0</v>
      </c>
      <c r="D35" s="82">
        <f>SUM(D29:D34)</f>
        <v>0</v>
      </c>
      <c r="E35" s="82">
        <f>SUM(E29:E34)</f>
        <v>0</v>
      </c>
      <c r="F35" s="82">
        <f>SUM(F29:F34)</f>
        <v>0</v>
      </c>
      <c r="G35" s="83">
        <f>SUM(C35:F35)</f>
        <v>0</v>
      </c>
    </row>
    <row r="36" spans="1:12">
      <c r="C36" s="110"/>
      <c r="D36" s="110"/>
      <c r="E36" s="110"/>
      <c r="F36" s="110"/>
      <c r="G36" s="110"/>
      <c r="I36" s="94"/>
      <c r="J36" s="94"/>
      <c r="K36" s="94"/>
      <c r="L36" s="94"/>
    </row>
    <row r="37" spans="1:12" outlineLevel="1">
      <c r="A37" s="72" t="s">
        <v>67</v>
      </c>
      <c r="B37" s="84" t="s">
        <v>44</v>
      </c>
      <c r="C37" s="75"/>
      <c r="D37" s="75"/>
      <c r="E37" s="75"/>
      <c r="F37" s="75"/>
      <c r="G37" s="75">
        <f>SUM(C37:F37)</f>
        <v>0</v>
      </c>
      <c r="I37" s="94"/>
      <c r="J37" s="94"/>
      <c r="K37" s="94"/>
      <c r="L37" s="94"/>
    </row>
    <row r="38" spans="1:12" outlineLevel="1">
      <c r="A38" s="72" t="s">
        <v>3</v>
      </c>
      <c r="B38" s="84" t="s">
        <v>75</v>
      </c>
      <c r="C38" s="75"/>
      <c r="D38" s="75"/>
      <c r="E38" s="75"/>
      <c r="F38" s="75"/>
      <c r="G38" s="75">
        <f t="shared" ref="G38:G39" si="0">SUM(C38:F38)</f>
        <v>0</v>
      </c>
      <c r="I38" s="94"/>
      <c r="J38" s="94"/>
      <c r="K38" s="94"/>
      <c r="L38" s="94"/>
    </row>
    <row r="39" spans="1:12" outlineLevel="1">
      <c r="A39" s="76" t="s">
        <v>68</v>
      </c>
      <c r="B39" s="72" t="s">
        <v>74</v>
      </c>
      <c r="C39" s="75"/>
      <c r="D39" s="75"/>
      <c r="E39" s="75"/>
      <c r="F39" s="75"/>
      <c r="G39" s="75">
        <f t="shared" si="0"/>
        <v>0</v>
      </c>
      <c r="I39" s="94"/>
      <c r="J39" s="94"/>
      <c r="K39" s="94"/>
      <c r="L39" s="94"/>
    </row>
    <row r="40" spans="1:12" outlineLevel="1">
      <c r="A40" s="78"/>
      <c r="B40" s="78"/>
      <c r="C40" s="71"/>
      <c r="D40" s="71"/>
      <c r="E40" s="71"/>
      <c r="F40" s="71"/>
      <c r="G40" s="71"/>
      <c r="I40" s="94"/>
      <c r="J40" s="94"/>
      <c r="K40" s="94"/>
      <c r="L40" s="94"/>
    </row>
    <row r="41" spans="1:12" s="109" customFormat="1">
      <c r="A41" s="80"/>
      <c r="B41" s="81" t="s">
        <v>94</v>
      </c>
      <c r="C41" s="82">
        <f>SUM(C37:C40)</f>
        <v>0</v>
      </c>
      <c r="D41" s="82">
        <f>SUM(D37:D40)</f>
        <v>0</v>
      </c>
      <c r="E41" s="82">
        <f>SUM(E37:E40)</f>
        <v>0</v>
      </c>
      <c r="F41" s="82">
        <f>SUM(F37:F40)</f>
        <v>0</v>
      </c>
      <c r="G41" s="83">
        <f>SUM(C41:F41)</f>
        <v>0</v>
      </c>
    </row>
    <row r="42" spans="1:12" s="109" customFormat="1">
      <c r="A42" s="80"/>
      <c r="B42" s="81"/>
      <c r="C42" s="82"/>
      <c r="D42" s="82"/>
      <c r="E42" s="82"/>
      <c r="F42" s="82"/>
      <c r="G42" s="83"/>
    </row>
    <row r="43" spans="1:12" outlineLevel="1">
      <c r="A43" s="72" t="s">
        <v>42</v>
      </c>
      <c r="B43" s="84" t="s">
        <v>44</v>
      </c>
      <c r="C43" s="75"/>
      <c r="D43" s="75"/>
      <c r="E43" s="75"/>
      <c r="F43" s="75"/>
      <c r="G43" s="75">
        <f>SUM(C43:F43)</f>
        <v>0</v>
      </c>
      <c r="I43" s="94"/>
      <c r="J43" s="94"/>
      <c r="K43" s="94"/>
      <c r="L43" s="94"/>
    </row>
    <row r="44" spans="1:12" ht="28.5" outlineLevel="1">
      <c r="A44" s="72" t="s">
        <v>12</v>
      </c>
      <c r="B44" s="84" t="s">
        <v>200</v>
      </c>
      <c r="C44" s="75"/>
      <c r="D44" s="75"/>
      <c r="E44" s="75"/>
      <c r="F44" s="75"/>
      <c r="G44" s="75">
        <f>SUM(C44:F44)</f>
        <v>0</v>
      </c>
      <c r="I44" s="94"/>
      <c r="J44" s="94"/>
      <c r="K44" s="94"/>
      <c r="L44" s="94"/>
    </row>
    <row r="45" spans="1:12" outlineLevel="1">
      <c r="A45" s="76" t="s">
        <v>55</v>
      </c>
      <c r="B45" s="72" t="s">
        <v>74</v>
      </c>
      <c r="C45" s="75"/>
      <c r="D45" s="75"/>
      <c r="E45" s="75"/>
      <c r="F45" s="75"/>
      <c r="G45" s="75">
        <f>SUM(C45:F45)</f>
        <v>0</v>
      </c>
      <c r="I45" s="94"/>
      <c r="J45" s="94"/>
      <c r="K45" s="94"/>
      <c r="L45" s="94"/>
    </row>
    <row r="46" spans="1:12" outlineLevel="1">
      <c r="A46" s="78"/>
      <c r="B46" s="78"/>
      <c r="C46" s="71"/>
      <c r="D46" s="71"/>
      <c r="E46" s="71"/>
      <c r="F46" s="71"/>
      <c r="G46" s="71"/>
      <c r="I46" s="94"/>
      <c r="J46" s="94"/>
      <c r="K46" s="94"/>
      <c r="L46" s="94"/>
    </row>
    <row r="47" spans="1:12" s="109" customFormat="1">
      <c r="A47" s="80"/>
      <c r="B47" s="81" t="s">
        <v>198</v>
      </c>
      <c r="C47" s="82">
        <f>SUM(C43:C46)</f>
        <v>0</v>
      </c>
      <c r="D47" s="82">
        <f>SUM(D43:D46)</f>
        <v>0</v>
      </c>
      <c r="E47" s="82">
        <f>SUM(E43:E46)</f>
        <v>0</v>
      </c>
      <c r="F47" s="82">
        <f>SUM(F43:F46)</f>
        <v>0</v>
      </c>
      <c r="G47" s="83">
        <f>SUM(C47:F47)</f>
        <v>0</v>
      </c>
    </row>
    <row r="48" spans="1:12">
      <c r="C48" s="110"/>
      <c r="D48" s="110"/>
      <c r="E48" s="110"/>
      <c r="F48" s="110"/>
      <c r="G48" s="110"/>
      <c r="I48" s="94"/>
      <c r="J48" s="94"/>
      <c r="K48" s="94"/>
      <c r="L48" s="94"/>
    </row>
    <row r="49" spans="1:12" outlineLevel="1">
      <c r="A49" s="72" t="s">
        <v>42</v>
      </c>
      <c r="B49" s="84" t="s">
        <v>44</v>
      </c>
      <c r="C49" s="75"/>
      <c r="D49" s="75"/>
      <c r="E49" s="75"/>
      <c r="F49" s="75"/>
      <c r="G49" s="75">
        <f>SUM(C49:F49)</f>
        <v>0</v>
      </c>
      <c r="I49" s="94"/>
      <c r="J49" s="94"/>
      <c r="K49" s="94"/>
      <c r="L49" s="94"/>
    </row>
    <row r="50" spans="1:12" ht="28.5" outlineLevel="1">
      <c r="A50" s="72" t="s">
        <v>12</v>
      </c>
      <c r="B50" s="84" t="s">
        <v>200</v>
      </c>
      <c r="C50" s="75"/>
      <c r="D50" s="75"/>
      <c r="E50" s="75"/>
      <c r="F50" s="75"/>
      <c r="G50" s="75">
        <f t="shared" ref="G50:G51" si="1">SUM(C50:F50)</f>
        <v>0</v>
      </c>
      <c r="I50" s="94"/>
      <c r="J50" s="94"/>
      <c r="K50" s="94"/>
      <c r="L50" s="94"/>
    </row>
    <row r="51" spans="1:12" outlineLevel="1">
      <c r="A51" s="76" t="s">
        <v>55</v>
      </c>
      <c r="B51" s="72" t="s">
        <v>74</v>
      </c>
      <c r="C51" s="75"/>
      <c r="D51" s="75"/>
      <c r="E51" s="75"/>
      <c r="F51" s="75"/>
      <c r="G51" s="75">
        <f t="shared" si="1"/>
        <v>0</v>
      </c>
      <c r="I51" s="94"/>
      <c r="J51" s="94"/>
      <c r="K51" s="94"/>
      <c r="L51" s="94"/>
    </row>
    <row r="52" spans="1:12" outlineLevel="1">
      <c r="A52" s="78"/>
      <c r="B52" s="78"/>
      <c r="C52" s="71"/>
      <c r="D52" s="71"/>
      <c r="E52" s="71"/>
      <c r="F52" s="71"/>
      <c r="G52" s="71"/>
      <c r="I52" s="94"/>
      <c r="J52" s="94"/>
      <c r="K52" s="94"/>
      <c r="L52" s="94"/>
    </row>
    <row r="53" spans="1:12" s="109" customFormat="1">
      <c r="A53" s="80"/>
      <c r="B53" s="81" t="s">
        <v>199</v>
      </c>
      <c r="C53" s="82">
        <f>SUM(C49:C52)</f>
        <v>0</v>
      </c>
      <c r="D53" s="82">
        <f>SUM(D49:D52)</f>
        <v>0</v>
      </c>
      <c r="E53" s="82">
        <f>SUM(E49:E52)</f>
        <v>0</v>
      </c>
      <c r="F53" s="82">
        <f>SUM(F49:F52)</f>
        <v>0</v>
      </c>
      <c r="G53" s="83">
        <f>SUM(C53:F53)</f>
        <v>0</v>
      </c>
    </row>
    <row r="54" spans="1:12" s="109" customFormat="1">
      <c r="A54" s="80"/>
      <c r="B54" s="81"/>
      <c r="C54" s="82"/>
      <c r="D54" s="82"/>
      <c r="E54" s="82"/>
      <c r="F54" s="82"/>
      <c r="G54" s="83"/>
    </row>
    <row r="55" spans="1:12" ht="6" customHeight="1">
      <c r="A55" s="151"/>
      <c r="B55" s="152"/>
      <c r="C55" s="153"/>
      <c r="D55" s="153"/>
      <c r="E55" s="153"/>
      <c r="F55" s="153"/>
      <c r="G55" s="154"/>
      <c r="H55" s="151"/>
      <c r="I55" s="151"/>
      <c r="J55" s="94"/>
      <c r="K55" s="94"/>
      <c r="L55" s="94"/>
    </row>
    <row r="56" spans="1:12">
      <c r="A56" s="109" t="s">
        <v>96</v>
      </c>
      <c r="B56" s="84"/>
      <c r="C56" s="196" t="s">
        <v>201</v>
      </c>
      <c r="D56" s="196"/>
      <c r="E56" s="196"/>
      <c r="F56" s="196"/>
      <c r="G56" s="196"/>
      <c r="I56" s="94"/>
      <c r="J56" s="94"/>
      <c r="K56" s="94"/>
      <c r="L56" s="94"/>
    </row>
    <row r="57" spans="1:12">
      <c r="B57" s="84"/>
      <c r="C57" s="150" t="s">
        <v>79</v>
      </c>
      <c r="D57" s="150" t="s">
        <v>80</v>
      </c>
      <c r="E57" s="150" t="s">
        <v>81</v>
      </c>
      <c r="F57" s="150" t="s">
        <v>82</v>
      </c>
      <c r="G57" s="150" t="s">
        <v>83</v>
      </c>
      <c r="I57" s="94"/>
      <c r="J57" s="94"/>
      <c r="K57" s="94"/>
      <c r="L57" s="94"/>
    </row>
    <row r="58" spans="1:12" s="110" customFormat="1">
      <c r="A58" s="85" t="s">
        <v>67</v>
      </c>
      <c r="B58" s="82"/>
      <c r="C58" s="75">
        <f t="shared" ref="C58:F62" si="2">SUMIF($A$4:$A$55,$A58,C$4:C$55)</f>
        <v>0</v>
      </c>
      <c r="D58" s="75">
        <f t="shared" si="2"/>
        <v>0</v>
      </c>
      <c r="E58" s="75">
        <f t="shared" si="2"/>
        <v>0</v>
      </c>
      <c r="F58" s="75">
        <f t="shared" si="2"/>
        <v>0</v>
      </c>
      <c r="G58" s="75">
        <f t="shared" ref="G58:G63" si="3">SUM(C58:F58)</f>
        <v>0</v>
      </c>
    </row>
    <row r="59" spans="1:12" s="110" customFormat="1">
      <c r="A59" s="85" t="s">
        <v>10</v>
      </c>
      <c r="B59" s="82"/>
      <c r="C59" s="75">
        <f t="shared" si="2"/>
        <v>0</v>
      </c>
      <c r="D59" s="75">
        <f t="shared" si="2"/>
        <v>0</v>
      </c>
      <c r="E59" s="75">
        <f t="shared" si="2"/>
        <v>0</v>
      </c>
      <c r="F59" s="75">
        <f t="shared" si="2"/>
        <v>0</v>
      </c>
      <c r="G59" s="75">
        <f t="shared" si="3"/>
        <v>0</v>
      </c>
    </row>
    <row r="60" spans="1:12" s="110" customFormat="1">
      <c r="A60" s="85" t="s">
        <v>68</v>
      </c>
      <c r="B60" s="82"/>
      <c r="C60" s="75">
        <f t="shared" si="2"/>
        <v>0</v>
      </c>
      <c r="D60" s="75">
        <f t="shared" si="2"/>
        <v>0</v>
      </c>
      <c r="E60" s="75">
        <f t="shared" si="2"/>
        <v>0</v>
      </c>
      <c r="F60" s="75">
        <f t="shared" si="2"/>
        <v>0</v>
      </c>
      <c r="G60" s="75">
        <f t="shared" si="3"/>
        <v>0</v>
      </c>
    </row>
    <row r="61" spans="1:12" s="110" customFormat="1">
      <c r="A61" s="85" t="s">
        <v>87</v>
      </c>
      <c r="B61" s="82"/>
      <c r="C61" s="75">
        <f t="shared" si="2"/>
        <v>0</v>
      </c>
      <c r="D61" s="75">
        <f t="shared" si="2"/>
        <v>0</v>
      </c>
      <c r="E61" s="75">
        <f t="shared" si="2"/>
        <v>0</v>
      </c>
      <c r="F61" s="75">
        <f t="shared" si="2"/>
        <v>0</v>
      </c>
      <c r="G61" s="75">
        <f t="shared" si="3"/>
        <v>0</v>
      </c>
    </row>
    <row r="62" spans="1:12" s="110" customFormat="1" ht="15" thickBot="1">
      <c r="A62" s="106" t="s">
        <v>4</v>
      </c>
      <c r="B62" s="87"/>
      <c r="C62" s="88">
        <f t="shared" si="2"/>
        <v>0</v>
      </c>
      <c r="D62" s="88">
        <f t="shared" si="2"/>
        <v>0</v>
      </c>
      <c r="E62" s="88">
        <f t="shared" si="2"/>
        <v>0</v>
      </c>
      <c r="F62" s="88">
        <f t="shared" si="2"/>
        <v>0</v>
      </c>
      <c r="G62" s="88">
        <f t="shared" si="3"/>
        <v>0</v>
      </c>
    </row>
    <row r="63" spans="1:12" s="110" customFormat="1" ht="15" thickTop="1">
      <c r="A63" s="82" t="s">
        <v>76</v>
      </c>
      <c r="C63" s="75">
        <f>SUM(C58:C62)</f>
        <v>0</v>
      </c>
      <c r="D63" s="75">
        <f>SUM(D58:D62)</f>
        <v>0</v>
      </c>
      <c r="E63" s="75">
        <f>SUM(E58:E62)</f>
        <v>0</v>
      </c>
      <c r="F63" s="75">
        <f>SUM(F58:F62)</f>
        <v>0</v>
      </c>
      <c r="G63" s="75">
        <f t="shared" si="3"/>
        <v>0</v>
      </c>
    </row>
    <row r="64" spans="1:12">
      <c r="C64" s="110"/>
      <c r="D64" s="110"/>
      <c r="E64" s="110"/>
      <c r="F64" s="110"/>
      <c r="G64" s="110"/>
      <c r="I64" s="94"/>
      <c r="J64" s="94"/>
      <c r="K64" s="94"/>
      <c r="L64" s="94"/>
    </row>
    <row r="65" spans="1:12">
      <c r="C65" s="110"/>
      <c r="D65" s="110"/>
      <c r="E65" s="110"/>
      <c r="F65" s="110"/>
      <c r="G65" s="110"/>
      <c r="I65" s="94"/>
      <c r="J65" s="94"/>
      <c r="K65" s="94"/>
      <c r="L65" s="94"/>
    </row>
    <row r="66" spans="1:12">
      <c r="A66" s="86"/>
      <c r="C66" s="110"/>
      <c r="D66" s="110"/>
      <c r="E66" s="110"/>
      <c r="F66" s="110"/>
      <c r="G66" s="110"/>
      <c r="I66" s="94"/>
      <c r="J66" s="94"/>
      <c r="K66" s="94"/>
      <c r="L66" s="94"/>
    </row>
    <row r="67" spans="1:12">
      <c r="A67" s="86"/>
      <c r="C67" s="110"/>
      <c r="D67" s="110"/>
      <c r="E67" s="110"/>
      <c r="F67" s="110"/>
      <c r="G67" s="110"/>
      <c r="I67" s="94"/>
      <c r="J67" s="94"/>
      <c r="K67" s="94"/>
      <c r="L67" s="94"/>
    </row>
    <row r="68" spans="1:12">
      <c r="A68" s="86"/>
      <c r="I68" s="94"/>
      <c r="J68" s="94"/>
      <c r="K68" s="94"/>
      <c r="L68" s="94"/>
    </row>
    <row r="69" spans="1:12">
      <c r="A69" s="86"/>
      <c r="I69" s="94"/>
      <c r="J69" s="94"/>
      <c r="K69" s="94"/>
      <c r="L69" s="94"/>
    </row>
    <row r="70" spans="1:12">
      <c r="A70" s="86"/>
      <c r="I70" s="94"/>
      <c r="J70" s="94"/>
      <c r="K70" s="94"/>
      <c r="L70" s="94"/>
    </row>
  </sheetData>
  <customSheetViews>
    <customSheetView guid="{1D3184C7-A062-4407-9A15-68F933F52533}" showGridLines="0">
      <pane xSplit="2" ySplit="3" topLeftCell="C28" activePane="bottomRight" state="frozen"/>
      <selection pane="bottomRight" activeCell="C26" sqref="C26"/>
      <pageMargins left="0.7" right="0.7" top="0.75" bottom="0.75" header="0.3" footer="0.3"/>
      <pageSetup paperSize="9" orientation="portrait" r:id="rId1"/>
    </customSheetView>
    <customSheetView guid="{336AC0FA-FAA0-4071-BA6A-8E3A8FB83717}" showGridLines="0">
      <pane xSplit="2" ySplit="3" topLeftCell="C34" activePane="bottomRight" state="frozen"/>
      <selection pane="bottomRight" activeCell="D55" sqref="D55"/>
      <pageMargins left="0.7" right="0.7" top="0.75" bottom="0.75" header="0.3" footer="0.3"/>
      <pageSetup paperSize="9" orientation="portrait" r:id="rId2"/>
    </customSheetView>
  </customSheetViews>
  <mergeCells count="2">
    <mergeCell ref="C2:G2"/>
    <mergeCell ref="C56:G56"/>
  </mergeCells>
  <phoneticPr fontId="15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R115"/>
  <sheetViews>
    <sheetView showGridLines="0" workbookViewId="0">
      <pane xSplit="3" ySplit="3" topLeftCell="D100" activePane="bottomRight" state="frozen"/>
      <selection pane="topRight" activeCell="D1" sqref="D1"/>
      <selection pane="bottomLeft" activeCell="A4" sqref="A4"/>
      <selection pane="bottomRight" activeCell="D111" sqref="D111"/>
    </sheetView>
  </sheetViews>
  <sheetFormatPr defaultRowHeight="14.25" outlineLevelRow="1" outlineLevelCol="1"/>
  <cols>
    <col min="1" max="1" width="14.625" style="97" bestFit="1" customWidth="1"/>
    <col min="2" max="2" width="16.625" style="97" bestFit="1" customWidth="1"/>
    <col min="3" max="3" width="9" style="97" bestFit="1" customWidth="1"/>
    <col min="4" max="4" width="12.25" style="97" bestFit="1" customWidth="1"/>
    <col min="5" max="6" width="9.375" style="115" bestFit="1" customWidth="1" outlineLevel="1"/>
    <col min="7" max="8" width="8.125" style="115" bestFit="1" customWidth="1" outlineLevel="1"/>
    <col min="9" max="9" width="9.5" style="97" bestFit="1" customWidth="1"/>
    <col min="10" max="10" width="3" style="97" customWidth="1"/>
    <col min="11" max="12" width="7.625" style="97" hidden="1" customWidth="1" outlineLevel="1"/>
    <col min="13" max="13" width="7.125" style="97" hidden="1" customWidth="1" outlineLevel="1"/>
    <col min="14" max="14" width="7.625" style="97" hidden="1" customWidth="1" outlineLevel="1"/>
    <col min="15" max="15" width="9.5" style="97" bestFit="1" customWidth="1" collapsed="1"/>
    <col min="16" max="16" width="3.5" style="97" customWidth="1"/>
    <col min="17" max="17" width="9.25" style="97" bestFit="1" customWidth="1"/>
    <col min="18" max="18" width="7.125" style="97" bestFit="1" customWidth="1"/>
    <col min="19" max="16384" width="9" style="97"/>
  </cols>
  <sheetData>
    <row r="1" spans="1:18">
      <c r="A1" s="94" t="s">
        <v>97</v>
      </c>
      <c r="B1" s="98"/>
      <c r="C1" s="99"/>
    </row>
    <row r="2" spans="1:18">
      <c r="A2" s="30"/>
      <c r="B2" s="30"/>
      <c r="C2" s="30"/>
      <c r="D2" s="49"/>
      <c r="E2" s="198" t="s">
        <v>88</v>
      </c>
      <c r="F2" s="198"/>
      <c r="G2" s="198"/>
      <c r="H2" s="198"/>
      <c r="I2" s="198"/>
      <c r="K2" s="199" t="s">
        <v>78</v>
      </c>
      <c r="L2" s="199"/>
      <c r="M2" s="199"/>
      <c r="N2" s="199"/>
      <c r="O2" s="199"/>
      <c r="P2" s="100"/>
      <c r="Q2" s="197" t="s">
        <v>84</v>
      </c>
      <c r="R2" s="197"/>
    </row>
    <row r="3" spans="1:18">
      <c r="A3" s="62" t="s">
        <v>6</v>
      </c>
      <c r="B3" s="62" t="s">
        <v>7</v>
      </c>
      <c r="C3" s="62" t="s">
        <v>65</v>
      </c>
      <c r="D3" s="63" t="s">
        <v>66</v>
      </c>
      <c r="E3" s="103" t="s">
        <v>79</v>
      </c>
      <c r="F3" s="103" t="s">
        <v>80</v>
      </c>
      <c r="G3" s="103" t="s">
        <v>81</v>
      </c>
      <c r="H3" s="103" t="s">
        <v>82</v>
      </c>
      <c r="I3" s="104" t="s">
        <v>83</v>
      </c>
      <c r="K3" s="90" t="s">
        <v>79</v>
      </c>
      <c r="L3" s="90" t="s">
        <v>80</v>
      </c>
      <c r="M3" s="90" t="s">
        <v>81</v>
      </c>
      <c r="N3" s="90" t="s">
        <v>82</v>
      </c>
      <c r="O3" s="91" t="s">
        <v>83</v>
      </c>
      <c r="P3" s="54"/>
      <c r="Q3" s="105" t="s">
        <v>85</v>
      </c>
      <c r="R3" s="105" t="s">
        <v>89</v>
      </c>
    </row>
    <row r="4" spans="1:18" outlineLevel="1">
      <c r="A4" s="50"/>
      <c r="B4" s="50"/>
      <c r="C4" s="50"/>
      <c r="D4" s="51"/>
      <c r="E4" s="52"/>
      <c r="F4" s="52"/>
      <c r="G4" s="52"/>
      <c r="H4" s="52"/>
      <c r="I4" s="51"/>
    </row>
    <row r="5" spans="1:18" outlineLevel="1">
      <c r="A5" s="36" t="s">
        <v>67</v>
      </c>
      <c r="B5" s="36" t="s">
        <v>98</v>
      </c>
      <c r="C5" s="64" t="s">
        <v>41</v>
      </c>
      <c r="D5" s="55" t="s">
        <v>73</v>
      </c>
      <c r="E5" s="39"/>
      <c r="F5" s="39"/>
      <c r="G5" s="75"/>
      <c r="H5" s="39"/>
      <c r="I5" s="44">
        <f>SUM(E5:H5)</f>
        <v>0</v>
      </c>
      <c r="K5" s="39"/>
      <c r="L5" s="75"/>
      <c r="M5" s="75"/>
      <c r="N5" s="39"/>
      <c r="O5" s="44">
        <f>SUM(K5:N5)</f>
        <v>0</v>
      </c>
    </row>
    <row r="6" spans="1:18" outlineLevel="1">
      <c r="A6" s="65" t="s">
        <v>68</v>
      </c>
      <c r="B6" s="36" t="s">
        <v>74</v>
      </c>
      <c r="C6" s="64" t="s">
        <v>41</v>
      </c>
      <c r="D6" s="55"/>
      <c r="E6" s="44"/>
      <c r="F6" s="44"/>
      <c r="G6" s="75"/>
      <c r="H6" s="44"/>
      <c r="I6" s="44">
        <f>SUM(E6:H6)</f>
        <v>0</v>
      </c>
      <c r="K6" s="44"/>
      <c r="L6" s="75"/>
      <c r="M6" s="75"/>
      <c r="N6" s="44"/>
      <c r="O6" s="44">
        <f>SUM(K6:N6)</f>
        <v>0</v>
      </c>
    </row>
    <row r="7" spans="1:18" outlineLevel="1">
      <c r="A7" s="56"/>
      <c r="B7" s="36"/>
      <c r="C7" s="36"/>
      <c r="D7" s="55"/>
      <c r="E7" s="44"/>
      <c r="F7" s="44"/>
      <c r="G7" s="44"/>
      <c r="H7" s="44"/>
      <c r="I7" s="44"/>
      <c r="K7" s="44"/>
      <c r="L7" s="44"/>
      <c r="M7" s="75"/>
      <c r="N7" s="44"/>
      <c r="O7" s="44"/>
    </row>
    <row r="8" spans="1:18" outlineLevel="1">
      <c r="A8" s="66"/>
      <c r="B8" s="67"/>
      <c r="C8" s="67"/>
      <c r="D8" s="38"/>
      <c r="E8" s="53"/>
      <c r="F8" s="53"/>
      <c r="G8" s="53"/>
      <c r="H8" s="53"/>
      <c r="I8" s="38"/>
      <c r="K8" s="53"/>
      <c r="L8" s="53"/>
      <c r="M8" s="70"/>
      <c r="N8" s="53"/>
      <c r="O8" s="38"/>
      <c r="P8" s="116"/>
    </row>
    <row r="9" spans="1:18" s="117" customFormat="1">
      <c r="A9" s="57"/>
      <c r="B9" s="58" t="s">
        <v>8</v>
      </c>
      <c r="C9" s="58"/>
      <c r="D9" s="58"/>
      <c r="E9" s="59">
        <f>SUM(E5:E8)</f>
        <v>0</v>
      </c>
      <c r="F9" s="59">
        <f>SUM(F5:F8)</f>
        <v>0</v>
      </c>
      <c r="G9" s="59">
        <f>SUM(G5:G8)</f>
        <v>0</v>
      </c>
      <c r="H9" s="59">
        <f>SUM(H5:H8)</f>
        <v>0</v>
      </c>
      <c r="I9" s="41">
        <f>SUM(E9:H9)</f>
        <v>0</v>
      </c>
      <c r="K9" s="59">
        <f>SUM(K5:K8)</f>
        <v>0</v>
      </c>
      <c r="L9" s="59">
        <f>SUM(L5:L8)</f>
        <v>0</v>
      </c>
      <c r="M9" s="82">
        <f>SUM(M5:M8)</f>
        <v>0</v>
      </c>
      <c r="N9" s="59">
        <f>SUM(N5:N8)</f>
        <v>0</v>
      </c>
      <c r="O9" s="41">
        <f>SUM(K9:N9)</f>
        <v>0</v>
      </c>
    </row>
    <row r="10" spans="1:18">
      <c r="A10" s="56"/>
      <c r="B10" s="55"/>
      <c r="C10" s="55"/>
      <c r="D10" s="55"/>
      <c r="E10" s="60"/>
      <c r="F10" s="60"/>
      <c r="G10" s="60"/>
      <c r="H10" s="60"/>
      <c r="I10" s="44"/>
      <c r="M10" s="94"/>
    </row>
    <row r="11" spans="1:18" outlineLevel="1">
      <c r="A11" s="36" t="s">
        <v>67</v>
      </c>
      <c r="B11" s="36" t="s">
        <v>98</v>
      </c>
      <c r="C11" s="64" t="s">
        <v>71</v>
      </c>
      <c r="D11" s="55" t="s">
        <v>73</v>
      </c>
      <c r="E11" s="39"/>
      <c r="F11" s="39"/>
      <c r="G11" s="75"/>
      <c r="H11" s="39"/>
      <c r="I11" s="44">
        <f>SUM(E11:H11)</f>
        <v>0</v>
      </c>
      <c r="K11" s="39"/>
      <c r="L11" s="75"/>
      <c r="M11" s="75"/>
      <c r="N11" s="39"/>
      <c r="O11" s="44">
        <f>SUM(K11:N11)</f>
        <v>0</v>
      </c>
    </row>
    <row r="12" spans="1:18" outlineLevel="1">
      <c r="A12" s="65" t="s">
        <v>68</v>
      </c>
      <c r="B12" s="36" t="s">
        <v>74</v>
      </c>
      <c r="C12" s="64" t="s">
        <v>71</v>
      </c>
      <c r="D12" s="55"/>
      <c r="E12" s="44"/>
      <c r="F12" s="44"/>
      <c r="G12" s="75"/>
      <c r="H12" s="44"/>
      <c r="I12" s="44">
        <f>SUM(E12:H12)</f>
        <v>0</v>
      </c>
      <c r="K12" s="44"/>
      <c r="L12" s="75"/>
      <c r="M12" s="75"/>
      <c r="N12" s="44"/>
      <c r="O12" s="44">
        <f>SUM(K12:N12)</f>
        <v>0</v>
      </c>
    </row>
    <row r="13" spans="1:18" outlineLevel="1">
      <c r="A13" s="36" t="s">
        <v>30</v>
      </c>
      <c r="B13" s="56" t="s">
        <v>34</v>
      </c>
      <c r="C13" s="64" t="s">
        <v>71</v>
      </c>
      <c r="D13" s="55"/>
      <c r="E13" s="44"/>
      <c r="F13" s="44"/>
      <c r="G13" s="44"/>
      <c r="H13" s="44"/>
      <c r="I13" s="44">
        <f>SUM(E13:H13)</f>
        <v>0</v>
      </c>
      <c r="K13" s="44"/>
      <c r="L13" s="44"/>
      <c r="M13" s="75"/>
      <c r="N13" s="44"/>
      <c r="O13" s="44"/>
    </row>
    <row r="14" spans="1:18" outlineLevel="1">
      <c r="A14" s="66"/>
      <c r="B14" s="67"/>
      <c r="C14" s="67"/>
      <c r="D14" s="38"/>
      <c r="E14" s="53"/>
      <c r="F14" s="53"/>
      <c r="G14" s="53"/>
      <c r="H14" s="53"/>
      <c r="I14" s="38"/>
      <c r="K14" s="53"/>
      <c r="L14" s="53"/>
      <c r="M14" s="70"/>
      <c r="N14" s="53"/>
      <c r="O14" s="38"/>
      <c r="P14" s="116"/>
    </row>
    <row r="15" spans="1:18" s="117" customFormat="1">
      <c r="A15" s="57"/>
      <c r="B15" s="58" t="s">
        <v>72</v>
      </c>
      <c r="C15" s="58"/>
      <c r="D15" s="58"/>
      <c r="E15" s="59">
        <f>SUM(E11:E14)</f>
        <v>0</v>
      </c>
      <c r="F15" s="59">
        <f>SUM(F11:F14)</f>
        <v>0</v>
      </c>
      <c r="G15" s="59">
        <f>SUM(G11:G14)</f>
        <v>0</v>
      </c>
      <c r="H15" s="59">
        <f>SUM(H11:H14)</f>
        <v>0</v>
      </c>
      <c r="I15" s="41">
        <f>SUM(E15:H15)</f>
        <v>0</v>
      </c>
      <c r="K15" s="59">
        <f>SUM(K11:K14)</f>
        <v>0</v>
      </c>
      <c r="L15" s="59">
        <f>SUM(L11:L14)</f>
        <v>0</v>
      </c>
      <c r="M15" s="82">
        <f>SUM(M11:M14)</f>
        <v>0</v>
      </c>
      <c r="N15" s="59">
        <f>SUM(N11:N14)</f>
        <v>0</v>
      </c>
      <c r="O15" s="41">
        <f>SUM(K15:N15)</f>
        <v>0</v>
      </c>
    </row>
    <row r="16" spans="1:18" s="117" customFormat="1">
      <c r="A16" s="57"/>
      <c r="B16" s="58"/>
      <c r="C16" s="58"/>
      <c r="D16" s="58"/>
      <c r="E16" s="59"/>
      <c r="F16" s="59"/>
      <c r="G16" s="59"/>
      <c r="H16" s="59"/>
      <c r="I16" s="41"/>
      <c r="M16" s="109"/>
    </row>
    <row r="17" spans="1:16" outlineLevel="1">
      <c r="A17" s="36" t="s">
        <v>67</v>
      </c>
      <c r="B17" s="36" t="s">
        <v>98</v>
      </c>
      <c r="C17" s="64" t="s">
        <v>99</v>
      </c>
      <c r="D17" s="55" t="s">
        <v>73</v>
      </c>
      <c r="E17" s="39"/>
      <c r="F17" s="39"/>
      <c r="G17" s="39"/>
      <c r="H17" s="39"/>
      <c r="I17" s="44">
        <f>SUM(E17:H17)</f>
        <v>0</v>
      </c>
      <c r="K17" s="39"/>
      <c r="L17" s="75"/>
      <c r="M17" s="75"/>
      <c r="N17" s="44"/>
      <c r="O17" s="44">
        <f>SUM(K17:N17)</f>
        <v>0</v>
      </c>
    </row>
    <row r="18" spans="1:16" outlineLevel="1">
      <c r="A18" s="65" t="s">
        <v>68</v>
      </c>
      <c r="B18" s="36" t="s">
        <v>74</v>
      </c>
      <c r="C18" s="64" t="s">
        <v>99</v>
      </c>
      <c r="D18" s="55"/>
      <c r="E18" s="44"/>
      <c r="F18" s="44"/>
      <c r="G18" s="44"/>
      <c r="H18" s="44"/>
      <c r="I18" s="44">
        <f>SUM(E18:H18)</f>
        <v>0</v>
      </c>
      <c r="K18" s="44"/>
      <c r="L18" s="75"/>
      <c r="M18" s="75"/>
      <c r="N18" s="44"/>
      <c r="O18" s="44">
        <f>SUM(K18:N18)</f>
        <v>0</v>
      </c>
    </row>
    <row r="19" spans="1:16" outlineLevel="1">
      <c r="A19" s="36" t="s">
        <v>3</v>
      </c>
      <c r="B19" s="56"/>
      <c r="C19" s="64" t="s">
        <v>100</v>
      </c>
      <c r="D19" s="55"/>
      <c r="E19" s="44"/>
      <c r="F19" s="44"/>
      <c r="G19" s="44"/>
      <c r="H19" s="44"/>
      <c r="I19" s="44">
        <f>SUM(E19:H19)</f>
        <v>0</v>
      </c>
      <c r="K19" s="44"/>
      <c r="L19" s="75"/>
      <c r="M19" s="75"/>
      <c r="N19" s="44"/>
      <c r="O19" s="44">
        <f>SUM(K19:N19)</f>
        <v>0</v>
      </c>
    </row>
    <row r="20" spans="1:16" outlineLevel="1">
      <c r="A20" s="66"/>
      <c r="B20" s="67"/>
      <c r="C20" s="67"/>
      <c r="D20" s="38"/>
      <c r="E20" s="53"/>
      <c r="F20" s="53"/>
      <c r="G20" s="53"/>
      <c r="H20" s="53"/>
      <c r="I20" s="38"/>
      <c r="K20" s="118"/>
      <c r="L20" s="118"/>
      <c r="M20" s="108"/>
      <c r="N20" s="118"/>
      <c r="O20" s="118"/>
      <c r="P20" s="116"/>
    </row>
    <row r="21" spans="1:16" s="117" customFormat="1">
      <c r="A21" s="57"/>
      <c r="B21" s="58" t="s">
        <v>101</v>
      </c>
      <c r="C21" s="58"/>
      <c r="D21" s="58"/>
      <c r="E21" s="59">
        <f>SUM(E17:E20)</f>
        <v>0</v>
      </c>
      <c r="F21" s="59">
        <f>SUM(F17:F20)</f>
        <v>0</v>
      </c>
      <c r="G21" s="59">
        <f>SUM(G17:G20)</f>
        <v>0</v>
      </c>
      <c r="H21" s="59">
        <f>SUM(H17:H20)</f>
        <v>0</v>
      </c>
      <c r="I21" s="41">
        <f>SUM(E21:H21)</f>
        <v>0</v>
      </c>
      <c r="K21" s="59">
        <f>SUM(K17:K20)</f>
        <v>0</v>
      </c>
      <c r="L21" s="59">
        <f>SUM(L17:L20)</f>
        <v>0</v>
      </c>
      <c r="M21" s="82">
        <f>SUM(M17:M20)</f>
        <v>0</v>
      </c>
      <c r="N21" s="59">
        <f>SUM(N17:N20)</f>
        <v>0</v>
      </c>
      <c r="O21" s="41">
        <f>SUM(K21:N21)</f>
        <v>0</v>
      </c>
    </row>
    <row r="22" spans="1:16" s="117" customFormat="1">
      <c r="A22" s="57"/>
      <c r="B22" s="58"/>
      <c r="C22" s="58"/>
      <c r="D22" s="58"/>
      <c r="E22" s="59"/>
      <c r="F22" s="59"/>
      <c r="G22" s="59"/>
      <c r="H22" s="59"/>
      <c r="I22" s="41"/>
      <c r="M22" s="109"/>
    </row>
    <row r="23" spans="1:16" outlineLevel="1">
      <c r="A23" s="36" t="s">
        <v>122</v>
      </c>
      <c r="B23" s="36" t="s">
        <v>123</v>
      </c>
      <c r="C23" s="64" t="s">
        <v>45</v>
      </c>
      <c r="D23" s="55" t="s">
        <v>124</v>
      </c>
      <c r="E23" s="39"/>
      <c r="F23" s="39"/>
      <c r="G23" s="39"/>
      <c r="H23" s="39"/>
      <c r="I23" s="44">
        <f>SUM(E23:H23)</f>
        <v>0</v>
      </c>
      <c r="K23" s="39"/>
      <c r="L23" s="75"/>
      <c r="M23" s="75"/>
      <c r="N23" s="44"/>
      <c r="O23" s="44">
        <f>SUM(K23:N23)</f>
        <v>0</v>
      </c>
    </row>
    <row r="24" spans="1:16" outlineLevel="1">
      <c r="A24" s="65" t="s">
        <v>125</v>
      </c>
      <c r="B24" s="36" t="s">
        <v>126</v>
      </c>
      <c r="C24" s="64" t="s">
        <v>45</v>
      </c>
      <c r="D24" s="55"/>
      <c r="E24" s="44"/>
      <c r="F24" s="44"/>
      <c r="G24" s="44"/>
      <c r="H24" s="44"/>
      <c r="I24" s="44">
        <f>SUM(E24:H24)</f>
        <v>0</v>
      </c>
      <c r="K24" s="44"/>
      <c r="L24" s="75"/>
      <c r="M24" s="75"/>
      <c r="N24" s="44"/>
      <c r="O24" s="44">
        <f>SUM(K24:N24)</f>
        <v>0</v>
      </c>
    </row>
    <row r="25" spans="1:16" outlineLevel="1">
      <c r="A25" s="36"/>
      <c r="B25" s="56"/>
      <c r="C25" s="64"/>
      <c r="D25" s="55"/>
      <c r="E25" s="44"/>
      <c r="F25" s="44"/>
      <c r="G25" s="44"/>
      <c r="H25" s="44"/>
      <c r="I25" s="44"/>
      <c r="K25" s="44"/>
      <c r="L25" s="44"/>
      <c r="M25" s="75"/>
      <c r="N25" s="44"/>
      <c r="O25" s="44"/>
    </row>
    <row r="26" spans="1:16" outlineLevel="1">
      <c r="A26" s="66"/>
      <c r="B26" s="67"/>
      <c r="C26" s="67"/>
      <c r="D26" s="38"/>
      <c r="E26" s="53"/>
      <c r="F26" s="53"/>
      <c r="G26" s="53"/>
      <c r="H26" s="53"/>
      <c r="I26" s="38"/>
      <c r="K26" s="118"/>
      <c r="L26" s="118"/>
      <c r="M26" s="108"/>
      <c r="N26" s="118"/>
      <c r="O26" s="118"/>
      <c r="P26" s="116"/>
    </row>
    <row r="27" spans="1:16" s="117" customFormat="1">
      <c r="A27" s="57"/>
      <c r="B27" s="58" t="s">
        <v>127</v>
      </c>
      <c r="C27" s="58"/>
      <c r="D27" s="58"/>
      <c r="E27" s="59">
        <f>SUM(E23:E26)</f>
        <v>0</v>
      </c>
      <c r="F27" s="59">
        <f>SUM(F23:F26)</f>
        <v>0</v>
      </c>
      <c r="G27" s="59">
        <f>SUM(G23:G26)</f>
        <v>0</v>
      </c>
      <c r="H27" s="59">
        <f>SUM(H23:H26)</f>
        <v>0</v>
      </c>
      <c r="I27" s="41">
        <f>SUM(E27:H27)</f>
        <v>0</v>
      </c>
      <c r="K27" s="59">
        <f>SUM(K23:K26)</f>
        <v>0</v>
      </c>
      <c r="L27" s="59">
        <f>SUM(L23:L26)</f>
        <v>0</v>
      </c>
      <c r="M27" s="82">
        <f>SUM(M23:M26)</f>
        <v>0</v>
      </c>
      <c r="N27" s="59">
        <f>SUM(N23:N26)</f>
        <v>0</v>
      </c>
      <c r="O27" s="41">
        <f>SUM(K27:N27)</f>
        <v>0</v>
      </c>
    </row>
    <row r="28" spans="1:16" s="117" customFormat="1">
      <c r="A28" s="57"/>
      <c r="B28" s="58"/>
      <c r="C28" s="58"/>
      <c r="D28" s="58"/>
      <c r="E28" s="59"/>
      <c r="F28" s="59"/>
      <c r="G28" s="59"/>
      <c r="H28" s="59"/>
      <c r="I28" s="41"/>
      <c r="K28" s="39"/>
      <c r="M28" s="109"/>
    </row>
    <row r="29" spans="1:16" outlineLevel="1">
      <c r="A29" s="36" t="s">
        <v>122</v>
      </c>
      <c r="B29" s="36" t="s">
        <v>123</v>
      </c>
      <c r="C29" s="64" t="s">
        <v>46</v>
      </c>
      <c r="D29" s="55" t="s">
        <v>124</v>
      </c>
      <c r="E29" s="39"/>
      <c r="F29" s="39"/>
      <c r="G29" s="39"/>
      <c r="H29" s="39"/>
      <c r="I29" s="44">
        <f>SUM(E29:H29)</f>
        <v>0</v>
      </c>
      <c r="K29" s="39"/>
      <c r="L29" s="75"/>
      <c r="M29" s="75"/>
      <c r="N29" s="44"/>
      <c r="O29" s="44">
        <f>SUM(K29:N29)</f>
        <v>0</v>
      </c>
    </row>
    <row r="30" spans="1:16" outlineLevel="1">
      <c r="A30" s="65" t="s">
        <v>125</v>
      </c>
      <c r="B30" s="36" t="s">
        <v>126</v>
      </c>
      <c r="C30" s="64" t="s">
        <v>46</v>
      </c>
      <c r="D30" s="55"/>
      <c r="E30" s="44"/>
      <c r="F30" s="44"/>
      <c r="G30" s="44"/>
      <c r="H30" s="44"/>
      <c r="I30" s="44">
        <f>SUM(E30:H30)</f>
        <v>0</v>
      </c>
      <c r="K30" s="44"/>
      <c r="L30" s="75"/>
      <c r="M30" s="75"/>
      <c r="N30" s="44"/>
      <c r="O30" s="44">
        <f>SUM(K30:N30)</f>
        <v>0</v>
      </c>
    </row>
    <row r="31" spans="1:16" outlineLevel="1">
      <c r="A31" s="36"/>
      <c r="B31" s="56"/>
      <c r="C31" s="64"/>
      <c r="D31" s="55"/>
      <c r="E31" s="44"/>
      <c r="F31" s="44"/>
      <c r="G31" s="44"/>
      <c r="H31" s="44"/>
      <c r="I31" s="44"/>
      <c r="K31" s="44"/>
      <c r="L31" s="44"/>
      <c r="M31" s="75"/>
      <c r="N31" s="44"/>
      <c r="O31" s="44"/>
    </row>
    <row r="32" spans="1:16" outlineLevel="1">
      <c r="A32" s="66"/>
      <c r="B32" s="67"/>
      <c r="C32" s="67"/>
      <c r="D32" s="38"/>
      <c r="E32" s="53"/>
      <c r="F32" s="53"/>
      <c r="G32" s="53"/>
      <c r="H32" s="53"/>
      <c r="I32" s="38"/>
      <c r="K32" s="118"/>
      <c r="L32" s="118"/>
      <c r="M32" s="108"/>
      <c r="N32" s="118"/>
      <c r="O32" s="118"/>
      <c r="P32" s="116"/>
    </row>
    <row r="33" spans="1:16" s="117" customFormat="1">
      <c r="A33" s="57"/>
      <c r="B33" s="58" t="s">
        <v>128</v>
      </c>
      <c r="C33" s="58"/>
      <c r="D33" s="58"/>
      <c r="E33" s="59">
        <f>SUM(E29:E32)</f>
        <v>0</v>
      </c>
      <c r="F33" s="59">
        <f>SUM(F29:F32)</f>
        <v>0</v>
      </c>
      <c r="G33" s="59">
        <f>SUM(G29:G32)</f>
        <v>0</v>
      </c>
      <c r="H33" s="59">
        <f>SUM(H29:H32)</f>
        <v>0</v>
      </c>
      <c r="I33" s="41">
        <f>SUM(E33:H33)</f>
        <v>0</v>
      </c>
      <c r="K33" s="59">
        <f>SUM(K29:K32)</f>
        <v>0</v>
      </c>
      <c r="L33" s="59">
        <f>SUM(L29:L32)</f>
        <v>0</v>
      </c>
      <c r="M33" s="82">
        <f>SUM(M29:M32)</f>
        <v>0</v>
      </c>
      <c r="N33" s="59">
        <f>SUM(N29:N32)</f>
        <v>0</v>
      </c>
      <c r="O33" s="41">
        <f>SUM(K33:N33)</f>
        <v>0</v>
      </c>
    </row>
    <row r="34" spans="1:16" s="117" customFormat="1">
      <c r="A34" s="57"/>
      <c r="B34" s="58"/>
      <c r="C34" s="58"/>
      <c r="D34" s="58"/>
      <c r="E34" s="59"/>
      <c r="F34" s="59"/>
      <c r="G34" s="59"/>
      <c r="H34" s="59"/>
      <c r="I34" s="41"/>
      <c r="M34" s="109"/>
    </row>
    <row r="35" spans="1:16" outlineLevel="1">
      <c r="A35" s="36" t="s">
        <v>122</v>
      </c>
      <c r="B35" s="36" t="s">
        <v>123</v>
      </c>
      <c r="C35" s="64" t="s">
        <v>47</v>
      </c>
      <c r="D35" s="55" t="s">
        <v>124</v>
      </c>
      <c r="E35" s="39"/>
      <c r="F35" s="39"/>
      <c r="G35" s="39"/>
      <c r="H35" s="39"/>
      <c r="I35" s="44">
        <f>SUM(E35:H35)</f>
        <v>0</v>
      </c>
      <c r="K35" s="39"/>
      <c r="L35" s="75"/>
      <c r="M35" s="75"/>
      <c r="N35" s="44"/>
      <c r="O35" s="44">
        <f>SUM(K35:N35)</f>
        <v>0</v>
      </c>
    </row>
    <row r="36" spans="1:16" outlineLevel="1">
      <c r="A36" s="65" t="s">
        <v>125</v>
      </c>
      <c r="B36" s="36" t="s">
        <v>126</v>
      </c>
      <c r="C36" s="64" t="s">
        <v>47</v>
      </c>
      <c r="D36" s="55"/>
      <c r="E36" s="44"/>
      <c r="F36" s="44"/>
      <c r="G36" s="44"/>
      <c r="H36" s="44"/>
      <c r="I36" s="44">
        <f>SUM(E36:H36)</f>
        <v>0</v>
      </c>
      <c r="K36" s="44"/>
      <c r="L36" s="75"/>
      <c r="M36" s="75"/>
      <c r="N36" s="44"/>
      <c r="O36" s="44">
        <f>SUM(K36:N36)</f>
        <v>0</v>
      </c>
    </row>
    <row r="37" spans="1:16" outlineLevel="1">
      <c r="A37" s="36" t="s">
        <v>3</v>
      </c>
      <c r="B37" s="56"/>
      <c r="C37" s="64" t="s">
        <v>47</v>
      </c>
      <c r="D37" s="55"/>
      <c r="E37" s="44"/>
      <c r="F37" s="44"/>
      <c r="G37" s="44"/>
      <c r="H37" s="44"/>
      <c r="I37" s="44">
        <f>SUM(E37:H37)</f>
        <v>0</v>
      </c>
      <c r="K37" s="44"/>
      <c r="L37" s="75"/>
      <c r="M37" s="75"/>
      <c r="N37" s="44"/>
      <c r="O37" s="44">
        <f>SUM(K37:N37)</f>
        <v>0</v>
      </c>
    </row>
    <row r="38" spans="1:16" outlineLevel="1">
      <c r="A38" s="66"/>
      <c r="B38" s="67"/>
      <c r="C38" s="67"/>
      <c r="D38" s="38"/>
      <c r="E38" s="53"/>
      <c r="F38" s="53"/>
      <c r="G38" s="53"/>
      <c r="H38" s="53"/>
      <c r="I38" s="38"/>
      <c r="K38" s="118"/>
      <c r="L38" s="118"/>
      <c r="M38" s="108"/>
      <c r="N38" s="118"/>
      <c r="O38" s="118"/>
      <c r="P38" s="116"/>
    </row>
    <row r="39" spans="1:16" s="117" customFormat="1">
      <c r="A39" s="57"/>
      <c r="B39" s="58" t="s">
        <v>102</v>
      </c>
      <c r="C39" s="58"/>
      <c r="D39" s="58"/>
      <c r="E39" s="59">
        <f>SUM(E35:E38)</f>
        <v>0</v>
      </c>
      <c r="F39" s="59">
        <f>SUM(F35:F38)</f>
        <v>0</v>
      </c>
      <c r="G39" s="59">
        <f>SUM(G35:G38)</f>
        <v>0</v>
      </c>
      <c r="H39" s="59">
        <f>SUM(H35:H38)</f>
        <v>0</v>
      </c>
      <c r="I39" s="41">
        <f>SUM(E39:H39)</f>
        <v>0</v>
      </c>
      <c r="K39" s="59">
        <f>SUM(K35:K38)</f>
        <v>0</v>
      </c>
      <c r="L39" s="59">
        <f>SUM(L35:L38)</f>
        <v>0</v>
      </c>
      <c r="M39" s="82">
        <f>SUM(M35:M38)</f>
        <v>0</v>
      </c>
      <c r="N39" s="59">
        <f>SUM(N35:N38)</f>
        <v>0</v>
      </c>
      <c r="O39" s="41">
        <f>SUM(K39:N39)</f>
        <v>0</v>
      </c>
    </row>
    <row r="40" spans="1:16" s="117" customFormat="1">
      <c r="A40" s="57"/>
      <c r="B40" s="58"/>
      <c r="C40" s="58"/>
      <c r="D40" s="58"/>
      <c r="E40" s="59"/>
      <c r="F40" s="59"/>
      <c r="G40" s="59"/>
      <c r="H40" s="59"/>
      <c r="I40" s="41"/>
      <c r="M40" s="109"/>
    </row>
    <row r="41" spans="1:16" outlineLevel="1">
      <c r="A41" s="36" t="s">
        <v>122</v>
      </c>
      <c r="B41" s="36" t="s">
        <v>123</v>
      </c>
      <c r="C41" s="64" t="s">
        <v>129</v>
      </c>
      <c r="D41" s="55" t="s">
        <v>124</v>
      </c>
      <c r="E41" s="39"/>
      <c r="F41" s="39"/>
      <c r="G41" s="39"/>
      <c r="H41" s="39"/>
      <c r="I41" s="44">
        <f>SUM(E41:H41)</f>
        <v>0</v>
      </c>
      <c r="K41" s="39"/>
      <c r="L41" s="75"/>
      <c r="M41" s="75"/>
      <c r="N41" s="44"/>
      <c r="O41" s="44">
        <f>SUM(K41:N41)</f>
        <v>0</v>
      </c>
    </row>
    <row r="42" spans="1:16" outlineLevel="1">
      <c r="A42" s="65" t="s">
        <v>125</v>
      </c>
      <c r="B42" s="36" t="s">
        <v>126</v>
      </c>
      <c r="C42" s="64" t="s">
        <v>48</v>
      </c>
      <c r="D42" s="55"/>
      <c r="E42" s="44"/>
      <c r="F42" s="44"/>
      <c r="G42" s="44"/>
      <c r="H42" s="44"/>
      <c r="I42" s="44">
        <f>SUM(E42:H42)</f>
        <v>0</v>
      </c>
      <c r="K42" s="44"/>
      <c r="L42" s="75"/>
      <c r="M42" s="75"/>
      <c r="N42" s="44"/>
      <c r="O42" s="44">
        <f>SUM(K42:N42)</f>
        <v>0</v>
      </c>
    </row>
    <row r="43" spans="1:16" outlineLevel="1">
      <c r="A43" s="36"/>
      <c r="B43" s="56"/>
      <c r="C43" s="64"/>
      <c r="D43" s="55"/>
      <c r="E43" s="44"/>
      <c r="F43" s="44"/>
      <c r="G43" s="44"/>
      <c r="H43" s="44"/>
      <c r="I43" s="44"/>
      <c r="K43" s="44"/>
      <c r="L43" s="44"/>
      <c r="M43" s="75"/>
      <c r="N43" s="44"/>
      <c r="O43" s="44"/>
    </row>
    <row r="44" spans="1:16" outlineLevel="1">
      <c r="A44" s="66"/>
      <c r="B44" s="67"/>
      <c r="C44" s="67"/>
      <c r="D44" s="38"/>
      <c r="E44" s="53"/>
      <c r="F44" s="53"/>
      <c r="G44" s="53"/>
      <c r="H44" s="53"/>
      <c r="I44" s="38"/>
      <c r="K44" s="118"/>
      <c r="L44" s="118"/>
      <c r="M44" s="108"/>
      <c r="N44" s="118"/>
      <c r="O44" s="118"/>
      <c r="P44" s="116"/>
    </row>
    <row r="45" spans="1:16" s="117" customFormat="1">
      <c r="A45" s="57"/>
      <c r="B45" s="58" t="s">
        <v>130</v>
      </c>
      <c r="C45" s="58"/>
      <c r="D45" s="58"/>
      <c r="E45" s="59">
        <f>SUM(E41:E44)</f>
        <v>0</v>
      </c>
      <c r="F45" s="59">
        <f>SUM(F41:F44)</f>
        <v>0</v>
      </c>
      <c r="G45" s="59">
        <f>SUM(G41:G44)</f>
        <v>0</v>
      </c>
      <c r="H45" s="59">
        <f>SUM(H41:H44)</f>
        <v>0</v>
      </c>
      <c r="I45" s="41">
        <f>SUM(E45:H45)</f>
        <v>0</v>
      </c>
      <c r="K45" s="59">
        <f>SUM(K41:K44)</f>
        <v>0</v>
      </c>
      <c r="L45" s="59">
        <f>SUM(L41:L44)</f>
        <v>0</v>
      </c>
      <c r="M45" s="82">
        <f>SUM(M41:M44)</f>
        <v>0</v>
      </c>
      <c r="N45" s="59">
        <f>SUM(N41:N44)</f>
        <v>0</v>
      </c>
      <c r="O45" s="41">
        <f>SUM(K45:N45)</f>
        <v>0</v>
      </c>
    </row>
    <row r="46" spans="1:16" s="117" customFormat="1">
      <c r="A46" s="57"/>
      <c r="B46" s="58"/>
      <c r="C46" s="58"/>
      <c r="D46" s="58"/>
      <c r="E46" s="59"/>
      <c r="F46" s="59"/>
      <c r="G46" s="59"/>
      <c r="H46" s="59"/>
      <c r="I46" s="41"/>
      <c r="M46" s="109"/>
    </row>
    <row r="47" spans="1:16" outlineLevel="1">
      <c r="A47" s="36" t="s">
        <v>122</v>
      </c>
      <c r="B47" s="36" t="s">
        <v>123</v>
      </c>
      <c r="C47" s="64" t="s">
        <v>49</v>
      </c>
      <c r="D47" s="55" t="s">
        <v>124</v>
      </c>
      <c r="E47" s="39"/>
      <c r="F47" s="39"/>
      <c r="G47" s="39"/>
      <c r="H47" s="39"/>
      <c r="I47" s="44">
        <f>SUM(E47:H47)</f>
        <v>0</v>
      </c>
      <c r="K47" s="39"/>
      <c r="L47" s="75"/>
      <c r="M47" s="75"/>
      <c r="N47" s="44"/>
      <c r="O47" s="44">
        <f>SUM(K47:N47)</f>
        <v>0</v>
      </c>
    </row>
    <row r="48" spans="1:16" outlineLevel="1">
      <c r="A48" s="65" t="s">
        <v>125</v>
      </c>
      <c r="B48" s="36" t="s">
        <v>126</v>
      </c>
      <c r="C48" s="64" t="s">
        <v>49</v>
      </c>
      <c r="D48" s="55"/>
      <c r="E48" s="44"/>
      <c r="F48" s="44"/>
      <c r="G48" s="44"/>
      <c r="H48" s="44"/>
      <c r="I48" s="44">
        <f>SUM(E48:H48)</f>
        <v>0</v>
      </c>
      <c r="K48" s="44"/>
      <c r="L48" s="75"/>
      <c r="M48" s="75"/>
      <c r="N48" s="44"/>
      <c r="O48" s="44">
        <f>SUM(K48:N48)</f>
        <v>0</v>
      </c>
    </row>
    <row r="49" spans="1:16" outlineLevel="1">
      <c r="A49" s="36"/>
      <c r="B49" s="56"/>
      <c r="C49" s="64"/>
      <c r="D49" s="55"/>
      <c r="E49" s="44"/>
      <c r="F49" s="44"/>
      <c r="G49" s="44"/>
      <c r="H49" s="44"/>
      <c r="I49" s="44"/>
      <c r="K49" s="44"/>
      <c r="L49" s="44"/>
      <c r="M49" s="75"/>
      <c r="N49" s="44"/>
      <c r="O49" s="44"/>
    </row>
    <row r="50" spans="1:16" outlineLevel="1">
      <c r="A50" s="66"/>
      <c r="B50" s="67"/>
      <c r="C50" s="67"/>
      <c r="D50" s="38"/>
      <c r="E50" s="53"/>
      <c r="F50" s="53"/>
      <c r="G50" s="53"/>
      <c r="H50" s="53"/>
      <c r="I50" s="38"/>
      <c r="K50" s="118"/>
      <c r="L50" s="118"/>
      <c r="M50" s="108"/>
      <c r="N50" s="118"/>
      <c r="O50" s="118"/>
      <c r="P50" s="116"/>
    </row>
    <row r="51" spans="1:16" s="117" customFormat="1">
      <c r="A51" s="57"/>
      <c r="B51" s="58" t="s">
        <v>131</v>
      </c>
      <c r="C51" s="58"/>
      <c r="D51" s="58"/>
      <c r="E51" s="59">
        <f>SUM(E47:E50)</f>
        <v>0</v>
      </c>
      <c r="F51" s="59">
        <f>SUM(F47:F50)</f>
        <v>0</v>
      </c>
      <c r="G51" s="59">
        <f>SUM(G47:G50)</f>
        <v>0</v>
      </c>
      <c r="H51" s="59">
        <f>SUM(H47:H50)</f>
        <v>0</v>
      </c>
      <c r="I51" s="41">
        <f>SUM(E51:H51)</f>
        <v>0</v>
      </c>
      <c r="K51" s="59">
        <f>SUM(K47:K50)</f>
        <v>0</v>
      </c>
      <c r="L51" s="59">
        <f>SUM(L47:L50)</f>
        <v>0</v>
      </c>
      <c r="M51" s="82">
        <f>SUM(M47:M50)</f>
        <v>0</v>
      </c>
      <c r="N51" s="59">
        <f>SUM(N47:N50)</f>
        <v>0</v>
      </c>
      <c r="O51" s="41">
        <f>SUM(K51:N51)</f>
        <v>0</v>
      </c>
    </row>
    <row r="52" spans="1:16" s="117" customFormat="1">
      <c r="A52" s="57"/>
      <c r="B52" s="58"/>
      <c r="C52" s="58"/>
      <c r="D52" s="58"/>
      <c r="E52" s="59"/>
      <c r="F52" s="59"/>
      <c r="G52" s="59"/>
      <c r="H52" s="59"/>
      <c r="I52" s="41"/>
      <c r="M52" s="109"/>
    </row>
    <row r="53" spans="1:16" outlineLevel="1">
      <c r="A53" s="36" t="s">
        <v>122</v>
      </c>
      <c r="B53" s="36" t="s">
        <v>123</v>
      </c>
      <c r="C53" s="64" t="s">
        <v>132</v>
      </c>
      <c r="D53" s="55" t="s">
        <v>124</v>
      </c>
      <c r="E53" s="39"/>
      <c r="F53" s="39"/>
      <c r="G53" s="39"/>
      <c r="H53" s="39"/>
      <c r="I53" s="44">
        <f>SUM(E53:H53)</f>
        <v>0</v>
      </c>
      <c r="K53" s="39"/>
      <c r="L53" s="75"/>
      <c r="M53" s="75"/>
      <c r="N53" s="44"/>
      <c r="O53" s="44">
        <f>SUM(K53:N53)</f>
        <v>0</v>
      </c>
    </row>
    <row r="54" spans="1:16" outlineLevel="1">
      <c r="A54" s="65" t="s">
        <v>125</v>
      </c>
      <c r="B54" s="36" t="s">
        <v>126</v>
      </c>
      <c r="C54" s="64" t="s">
        <v>132</v>
      </c>
      <c r="D54" s="55"/>
      <c r="E54" s="44"/>
      <c r="F54" s="44"/>
      <c r="G54" s="44"/>
      <c r="H54" s="44"/>
      <c r="I54" s="44">
        <f>SUM(E54:H54)</f>
        <v>0</v>
      </c>
      <c r="K54" s="39"/>
      <c r="L54" s="75"/>
      <c r="M54" s="75"/>
      <c r="N54" s="44"/>
      <c r="O54" s="44">
        <f>SUM(K54:N54)</f>
        <v>0</v>
      </c>
    </row>
    <row r="55" spans="1:16" outlineLevel="1">
      <c r="A55" s="36"/>
      <c r="B55" s="56"/>
      <c r="C55" s="64"/>
      <c r="D55" s="55"/>
      <c r="E55" s="44"/>
      <c r="F55" s="44"/>
      <c r="G55" s="44"/>
      <c r="H55" s="44"/>
      <c r="I55" s="44"/>
      <c r="K55" s="44"/>
      <c r="L55" s="44"/>
      <c r="M55" s="75"/>
      <c r="N55" s="44"/>
      <c r="O55" s="44"/>
    </row>
    <row r="56" spans="1:16" outlineLevel="1">
      <c r="A56" s="66"/>
      <c r="B56" s="67"/>
      <c r="C56" s="67"/>
      <c r="D56" s="38"/>
      <c r="E56" s="53"/>
      <c r="F56" s="53"/>
      <c r="G56" s="53"/>
      <c r="H56" s="53"/>
      <c r="I56" s="38"/>
      <c r="K56" s="118"/>
      <c r="L56" s="118"/>
      <c r="M56" s="108"/>
      <c r="N56" s="118"/>
      <c r="O56" s="118"/>
      <c r="P56" s="116"/>
    </row>
    <row r="57" spans="1:16" s="117" customFormat="1">
      <c r="A57" s="57"/>
      <c r="B57" s="58" t="s">
        <v>133</v>
      </c>
      <c r="C57" s="58"/>
      <c r="D57" s="58"/>
      <c r="E57" s="59">
        <f>SUM(E53:E56)</f>
        <v>0</v>
      </c>
      <c r="F57" s="59">
        <f>SUM(F53:F56)</f>
        <v>0</v>
      </c>
      <c r="G57" s="59">
        <f>SUM(G53:G56)</f>
        <v>0</v>
      </c>
      <c r="H57" s="59">
        <f>SUM(H53:H56)</f>
        <v>0</v>
      </c>
      <c r="I57" s="41">
        <f>SUM(E57:H57)</f>
        <v>0</v>
      </c>
      <c r="K57" s="59">
        <f>SUM(K53:K56)</f>
        <v>0</v>
      </c>
      <c r="L57" s="59">
        <f>SUM(L53:L56)</f>
        <v>0</v>
      </c>
      <c r="M57" s="82">
        <f>SUM(M53:M56)</f>
        <v>0</v>
      </c>
      <c r="N57" s="59">
        <f>SUM(N53:N56)</f>
        <v>0</v>
      </c>
      <c r="O57" s="41">
        <f>SUM(K57:N57)</f>
        <v>0</v>
      </c>
    </row>
    <row r="58" spans="1:16" s="117" customFormat="1">
      <c r="A58" s="57"/>
      <c r="B58" s="58"/>
      <c r="C58" s="58"/>
      <c r="D58" s="58"/>
      <c r="E58" s="59"/>
      <c r="F58" s="59"/>
      <c r="G58" s="59"/>
      <c r="H58" s="59"/>
      <c r="I58" s="41"/>
      <c r="M58" s="109"/>
    </row>
    <row r="59" spans="1:16" outlineLevel="1">
      <c r="A59" s="36" t="s">
        <v>122</v>
      </c>
      <c r="B59" s="36" t="s">
        <v>123</v>
      </c>
      <c r="C59" s="64" t="s">
        <v>50</v>
      </c>
      <c r="D59" s="55" t="s">
        <v>124</v>
      </c>
      <c r="E59" s="39"/>
      <c r="F59" s="39"/>
      <c r="G59" s="39"/>
      <c r="H59" s="39"/>
      <c r="I59" s="44">
        <f>SUM(E59:H59)</f>
        <v>0</v>
      </c>
      <c r="K59" s="39"/>
      <c r="L59" s="75"/>
      <c r="M59" s="75"/>
      <c r="N59" s="44"/>
      <c r="O59" s="44">
        <f>SUM(K59:N59)</f>
        <v>0</v>
      </c>
    </row>
    <row r="60" spans="1:16" outlineLevel="1">
      <c r="A60" s="65" t="s">
        <v>125</v>
      </c>
      <c r="B60" s="36" t="s">
        <v>126</v>
      </c>
      <c r="C60" s="64" t="s">
        <v>134</v>
      </c>
      <c r="D60" s="55"/>
      <c r="E60" s="44"/>
      <c r="F60" s="44"/>
      <c r="G60" s="44"/>
      <c r="H60" s="44"/>
      <c r="I60" s="44">
        <f>SUM(E60:H60)</f>
        <v>0</v>
      </c>
      <c r="K60" s="39"/>
      <c r="L60" s="75"/>
      <c r="M60" s="75"/>
      <c r="N60" s="44"/>
      <c r="O60" s="44">
        <f>SUM(K60:N60)</f>
        <v>0</v>
      </c>
    </row>
    <row r="61" spans="1:16" outlineLevel="1">
      <c r="A61" s="36"/>
      <c r="B61" s="56"/>
      <c r="C61" s="64"/>
      <c r="D61" s="55"/>
      <c r="E61" s="44"/>
      <c r="F61" s="44"/>
      <c r="G61" s="44"/>
      <c r="H61" s="44"/>
      <c r="I61" s="44"/>
      <c r="K61" s="44"/>
      <c r="L61" s="44"/>
      <c r="M61" s="75"/>
      <c r="N61" s="44"/>
      <c r="O61" s="44"/>
    </row>
    <row r="62" spans="1:16" outlineLevel="1">
      <c r="A62" s="66"/>
      <c r="B62" s="67"/>
      <c r="C62" s="67"/>
      <c r="D62" s="38"/>
      <c r="E62" s="53"/>
      <c r="F62" s="53"/>
      <c r="G62" s="53"/>
      <c r="H62" s="53"/>
      <c r="I62" s="38"/>
      <c r="K62" s="118"/>
      <c r="L62" s="118"/>
      <c r="M62" s="108"/>
      <c r="N62" s="118"/>
      <c r="O62" s="118"/>
      <c r="P62" s="116"/>
    </row>
    <row r="63" spans="1:16" s="117" customFormat="1">
      <c r="A63" s="57"/>
      <c r="B63" s="58" t="s">
        <v>135</v>
      </c>
      <c r="C63" s="58"/>
      <c r="D63" s="58"/>
      <c r="E63" s="59">
        <f>SUM(E59:E62)</f>
        <v>0</v>
      </c>
      <c r="F63" s="59">
        <f>SUM(F59:F62)</f>
        <v>0</v>
      </c>
      <c r="G63" s="59">
        <f>SUM(G59:G62)</f>
        <v>0</v>
      </c>
      <c r="H63" s="59">
        <f>SUM(H59:H62)</f>
        <v>0</v>
      </c>
      <c r="I63" s="41">
        <f>SUM(E63:H63)</f>
        <v>0</v>
      </c>
      <c r="K63" s="59">
        <f>SUM(K59:K62)</f>
        <v>0</v>
      </c>
      <c r="L63" s="59">
        <f>SUM(L59:L62)</f>
        <v>0</v>
      </c>
      <c r="M63" s="82">
        <f>SUM(M59:M62)</f>
        <v>0</v>
      </c>
      <c r="N63" s="59">
        <f>SUM(N59:N62)</f>
        <v>0</v>
      </c>
      <c r="O63" s="41">
        <f>SUM(K63:N63)</f>
        <v>0</v>
      </c>
    </row>
    <row r="64" spans="1:16" s="117" customFormat="1">
      <c r="A64" s="57"/>
      <c r="B64" s="58"/>
      <c r="C64" s="58"/>
      <c r="D64" s="58"/>
      <c r="E64" s="59"/>
      <c r="F64" s="59"/>
      <c r="G64" s="59"/>
      <c r="H64" s="59"/>
      <c r="I64" s="41"/>
      <c r="M64" s="109"/>
    </row>
    <row r="65" spans="1:16" outlineLevel="1">
      <c r="A65" s="36" t="s">
        <v>122</v>
      </c>
      <c r="B65" s="36" t="s">
        <v>123</v>
      </c>
      <c r="C65" s="64" t="s">
        <v>136</v>
      </c>
      <c r="D65" s="55" t="s">
        <v>124</v>
      </c>
      <c r="E65" s="39"/>
      <c r="F65" s="39"/>
      <c r="G65" s="39"/>
      <c r="H65" s="39"/>
      <c r="I65" s="44">
        <f>SUM(E65:H65)</f>
        <v>0</v>
      </c>
      <c r="K65" s="39"/>
      <c r="L65" s="75"/>
      <c r="M65" s="75"/>
      <c r="N65" s="44"/>
      <c r="O65" s="44">
        <f>SUM(K65:N65)</f>
        <v>0</v>
      </c>
    </row>
    <row r="66" spans="1:16" outlineLevel="1">
      <c r="A66" s="65" t="s">
        <v>125</v>
      </c>
      <c r="B66" s="36" t="s">
        <v>126</v>
      </c>
      <c r="C66" s="64" t="s">
        <v>136</v>
      </c>
      <c r="D66" s="55"/>
      <c r="E66" s="44"/>
      <c r="F66" s="44"/>
      <c r="G66" s="44"/>
      <c r="H66" s="44"/>
      <c r="I66" s="44">
        <f>SUM(E66:H66)</f>
        <v>0</v>
      </c>
      <c r="K66" s="39"/>
      <c r="L66" s="75"/>
      <c r="M66" s="75"/>
      <c r="N66" s="44"/>
      <c r="O66" s="44">
        <f>SUM(K66:N66)</f>
        <v>0</v>
      </c>
    </row>
    <row r="67" spans="1:16" outlineLevel="1">
      <c r="A67" s="36"/>
      <c r="B67" s="56"/>
      <c r="C67" s="64"/>
      <c r="D67" s="55"/>
      <c r="E67" s="44"/>
      <c r="F67" s="44"/>
      <c r="G67" s="44"/>
      <c r="H67" s="44"/>
      <c r="I67" s="44"/>
      <c r="K67" s="44"/>
      <c r="L67" s="44"/>
      <c r="M67" s="75"/>
      <c r="N67" s="44"/>
      <c r="O67" s="44"/>
    </row>
    <row r="68" spans="1:16" outlineLevel="1">
      <c r="A68" s="66"/>
      <c r="B68" s="67"/>
      <c r="C68" s="67"/>
      <c r="D68" s="38"/>
      <c r="E68" s="53"/>
      <c r="F68" s="53"/>
      <c r="G68" s="53"/>
      <c r="H68" s="53"/>
      <c r="I68" s="38"/>
      <c r="K68" s="118"/>
      <c r="L68" s="118"/>
      <c r="M68" s="108"/>
      <c r="N68" s="118"/>
      <c r="O68" s="118"/>
      <c r="P68" s="116"/>
    </row>
    <row r="69" spans="1:16" s="117" customFormat="1">
      <c r="A69" s="57"/>
      <c r="B69" s="58" t="s">
        <v>137</v>
      </c>
      <c r="C69" s="58"/>
      <c r="D69" s="58"/>
      <c r="E69" s="59">
        <f>SUM(E65:E68)</f>
        <v>0</v>
      </c>
      <c r="F69" s="59">
        <f>SUM(F65:F68)</f>
        <v>0</v>
      </c>
      <c r="G69" s="59">
        <f>SUM(G65:G68)</f>
        <v>0</v>
      </c>
      <c r="H69" s="59">
        <f>SUM(H65:H68)</f>
        <v>0</v>
      </c>
      <c r="I69" s="41">
        <f>SUM(E69:H69)</f>
        <v>0</v>
      </c>
      <c r="K69" s="59">
        <f>SUM(K65:K68)</f>
        <v>0</v>
      </c>
      <c r="L69" s="59">
        <f>SUM(L65:L68)</f>
        <v>0</v>
      </c>
      <c r="M69" s="82">
        <f>SUM(M65:M68)</f>
        <v>0</v>
      </c>
      <c r="N69" s="59">
        <f>SUM(N65:N68)</f>
        <v>0</v>
      </c>
      <c r="O69" s="41">
        <f>SUM(K69:N69)</f>
        <v>0</v>
      </c>
    </row>
    <row r="70" spans="1:16" s="117" customFormat="1">
      <c r="A70" s="57"/>
      <c r="B70" s="58"/>
      <c r="C70" s="58"/>
      <c r="D70" s="58"/>
      <c r="E70" s="59"/>
      <c r="F70" s="59"/>
      <c r="G70" s="59"/>
      <c r="H70" s="59"/>
      <c r="I70" s="41"/>
      <c r="M70" s="109"/>
    </row>
    <row r="71" spans="1:16" outlineLevel="1">
      <c r="A71" s="36" t="s">
        <v>122</v>
      </c>
      <c r="B71" s="36" t="s">
        <v>123</v>
      </c>
      <c r="C71" s="64" t="s">
        <v>51</v>
      </c>
      <c r="D71" s="55" t="s">
        <v>124</v>
      </c>
      <c r="E71" s="39"/>
      <c r="F71" s="39"/>
      <c r="G71" s="39"/>
      <c r="H71" s="39"/>
      <c r="I71" s="44">
        <f>SUM(E71:H71)</f>
        <v>0</v>
      </c>
      <c r="K71" s="39"/>
      <c r="L71" s="75"/>
      <c r="M71" s="75"/>
      <c r="N71" s="44"/>
      <c r="O71" s="44">
        <f>SUM(K71:N71)</f>
        <v>0</v>
      </c>
    </row>
    <row r="72" spans="1:16" outlineLevel="1">
      <c r="A72" s="65" t="s">
        <v>125</v>
      </c>
      <c r="B72" s="36" t="s">
        <v>126</v>
      </c>
      <c r="C72" s="64" t="s">
        <v>51</v>
      </c>
      <c r="D72" s="55"/>
      <c r="E72" s="44"/>
      <c r="F72" s="44"/>
      <c r="G72" s="44"/>
      <c r="H72" s="44"/>
      <c r="I72" s="44">
        <f>SUM(E72:H72)</f>
        <v>0</v>
      </c>
      <c r="K72" s="39"/>
      <c r="L72" s="75"/>
      <c r="M72" s="75"/>
      <c r="N72" s="44"/>
      <c r="O72" s="44">
        <f>SUM(K72:N72)</f>
        <v>0</v>
      </c>
    </row>
    <row r="73" spans="1:16" outlineLevel="1">
      <c r="A73" s="36"/>
      <c r="B73" s="56"/>
      <c r="C73" s="64"/>
      <c r="D73" s="55"/>
      <c r="E73" s="44"/>
      <c r="F73" s="44"/>
      <c r="G73" s="44"/>
      <c r="H73" s="44"/>
      <c r="I73" s="44"/>
      <c r="K73" s="44"/>
      <c r="L73" s="44"/>
      <c r="M73" s="75"/>
      <c r="N73" s="44"/>
      <c r="O73" s="44"/>
    </row>
    <row r="74" spans="1:16" outlineLevel="1">
      <c r="A74" s="66"/>
      <c r="B74" s="67"/>
      <c r="C74" s="67"/>
      <c r="D74" s="38"/>
      <c r="E74" s="53"/>
      <c r="F74" s="53"/>
      <c r="G74" s="53"/>
      <c r="H74" s="53"/>
      <c r="I74" s="38"/>
      <c r="K74" s="118"/>
      <c r="L74" s="118"/>
      <c r="M74" s="108"/>
      <c r="N74" s="118"/>
      <c r="O74" s="118"/>
      <c r="P74" s="116"/>
    </row>
    <row r="75" spans="1:16" s="117" customFormat="1">
      <c r="A75" s="57"/>
      <c r="B75" s="58" t="s">
        <v>138</v>
      </c>
      <c r="C75" s="58"/>
      <c r="D75" s="58"/>
      <c r="E75" s="59">
        <f>SUM(E71:E74)</f>
        <v>0</v>
      </c>
      <c r="F75" s="59">
        <f>SUM(F71:F74)</f>
        <v>0</v>
      </c>
      <c r="G75" s="59">
        <f>SUM(G71:G74)</f>
        <v>0</v>
      </c>
      <c r="H75" s="59">
        <f>SUM(H71:H74)</f>
        <v>0</v>
      </c>
      <c r="I75" s="41">
        <f>SUM(E75:H75)</f>
        <v>0</v>
      </c>
      <c r="K75" s="59">
        <f>SUM(K71:K74)</f>
        <v>0</v>
      </c>
      <c r="L75" s="59">
        <f>SUM(L71:L74)</f>
        <v>0</v>
      </c>
      <c r="M75" s="82">
        <f>SUM(M71:M74)</f>
        <v>0</v>
      </c>
      <c r="N75" s="59">
        <f>SUM(N71:N74)</f>
        <v>0</v>
      </c>
      <c r="O75" s="41">
        <f>SUM(K75:N75)</f>
        <v>0</v>
      </c>
    </row>
    <row r="76" spans="1:16" s="117" customFormat="1">
      <c r="A76" s="57"/>
      <c r="B76" s="58"/>
      <c r="C76" s="58"/>
      <c r="D76" s="58"/>
      <c r="E76" s="59"/>
      <c r="F76" s="59"/>
      <c r="G76" s="59"/>
      <c r="H76" s="59"/>
      <c r="I76" s="41"/>
      <c r="K76" s="39"/>
      <c r="M76" s="109"/>
    </row>
    <row r="77" spans="1:16" outlineLevel="1">
      <c r="A77" s="36" t="s">
        <v>122</v>
      </c>
      <c r="B77" s="36" t="s">
        <v>123</v>
      </c>
      <c r="C77" s="64" t="s">
        <v>52</v>
      </c>
      <c r="D77" s="55" t="s">
        <v>124</v>
      </c>
      <c r="E77" s="39"/>
      <c r="F77" s="39"/>
      <c r="G77" s="39"/>
      <c r="H77" s="39"/>
      <c r="I77" s="44">
        <f>SUM(E77:H77)</f>
        <v>0</v>
      </c>
      <c r="K77" s="39"/>
      <c r="L77" s="75"/>
      <c r="M77" s="75"/>
      <c r="N77" s="44"/>
      <c r="O77" s="44">
        <f>SUM(K77:N77)</f>
        <v>0</v>
      </c>
    </row>
    <row r="78" spans="1:16" outlineLevel="1">
      <c r="A78" s="65" t="s">
        <v>125</v>
      </c>
      <c r="B78" s="36" t="s">
        <v>126</v>
      </c>
      <c r="C78" s="64" t="s">
        <v>52</v>
      </c>
      <c r="D78" s="55"/>
      <c r="E78" s="44"/>
      <c r="F78" s="44"/>
      <c r="G78" s="44"/>
      <c r="H78" s="44"/>
      <c r="I78" s="44">
        <f>SUM(E78:H78)</f>
        <v>0</v>
      </c>
      <c r="K78" s="39"/>
      <c r="L78" s="75"/>
      <c r="M78" s="75"/>
      <c r="N78" s="44"/>
      <c r="O78" s="44">
        <f>SUM(K78:N78)</f>
        <v>0</v>
      </c>
    </row>
    <row r="79" spans="1:16" outlineLevel="1">
      <c r="A79" s="36"/>
      <c r="B79" s="56"/>
      <c r="C79" s="64"/>
      <c r="D79" s="55"/>
      <c r="E79" s="44"/>
      <c r="F79" s="44"/>
      <c r="G79" s="44"/>
      <c r="H79" s="44"/>
      <c r="I79" s="44"/>
      <c r="K79" s="44"/>
      <c r="L79" s="44"/>
      <c r="M79" s="75"/>
      <c r="N79" s="44"/>
      <c r="O79" s="44"/>
    </row>
    <row r="80" spans="1:16" outlineLevel="1">
      <c r="A80" s="66"/>
      <c r="B80" s="67"/>
      <c r="C80" s="67"/>
      <c r="D80" s="38"/>
      <c r="E80" s="53"/>
      <c r="F80" s="53"/>
      <c r="G80" s="53"/>
      <c r="H80" s="53"/>
      <c r="I80" s="38"/>
      <c r="K80" s="118"/>
      <c r="L80" s="118"/>
      <c r="M80" s="108"/>
      <c r="N80" s="118"/>
      <c r="O80" s="118"/>
      <c r="P80" s="116"/>
    </row>
    <row r="81" spans="1:16" s="117" customFormat="1">
      <c r="A81" s="57"/>
      <c r="B81" s="58" t="s">
        <v>139</v>
      </c>
      <c r="C81" s="58"/>
      <c r="D81" s="58"/>
      <c r="E81" s="59">
        <f>SUM(E77:E80)</f>
        <v>0</v>
      </c>
      <c r="F81" s="59">
        <f>SUM(F77:F80)</f>
        <v>0</v>
      </c>
      <c r="G81" s="59">
        <f>SUM(G77:G80)</f>
        <v>0</v>
      </c>
      <c r="H81" s="59">
        <f>SUM(H77:H80)</f>
        <v>0</v>
      </c>
      <c r="I81" s="41">
        <f>SUM(E81:H81)</f>
        <v>0</v>
      </c>
      <c r="K81" s="59">
        <f>SUM(K77:K80)</f>
        <v>0</v>
      </c>
      <c r="L81" s="59">
        <f>SUM(L77:L80)</f>
        <v>0</v>
      </c>
      <c r="M81" s="82">
        <f>SUM(M77:M80)</f>
        <v>0</v>
      </c>
      <c r="N81" s="59">
        <f>SUM(N77:N80)</f>
        <v>0</v>
      </c>
      <c r="O81" s="41">
        <f>SUM(K81:N81)</f>
        <v>0</v>
      </c>
    </row>
    <row r="82" spans="1:16" s="117" customFormat="1">
      <c r="A82" s="57"/>
      <c r="B82" s="58"/>
      <c r="C82" s="58"/>
      <c r="D82" s="58"/>
      <c r="E82" s="59"/>
      <c r="F82" s="59"/>
      <c r="G82" s="59"/>
      <c r="H82" s="59"/>
      <c r="I82" s="41"/>
      <c r="M82" s="109"/>
    </row>
    <row r="83" spans="1:16" outlineLevel="1">
      <c r="A83" s="36" t="s">
        <v>122</v>
      </c>
      <c r="B83" s="36" t="s">
        <v>123</v>
      </c>
      <c r="C83" s="64" t="s">
        <v>53</v>
      </c>
      <c r="D83" s="55" t="s">
        <v>103</v>
      </c>
      <c r="E83" s="39"/>
      <c r="F83" s="39"/>
      <c r="G83" s="39"/>
      <c r="H83" s="39"/>
      <c r="I83" s="44">
        <f>SUM(E83:H83)</f>
        <v>0</v>
      </c>
      <c r="K83" s="39"/>
      <c r="L83" s="75"/>
      <c r="M83" s="75"/>
      <c r="N83" s="44"/>
      <c r="O83" s="44">
        <f>SUM(K83:N83)</f>
        <v>0</v>
      </c>
    </row>
    <row r="84" spans="1:16" outlineLevel="1">
      <c r="A84" s="65" t="s">
        <v>104</v>
      </c>
      <c r="B84" s="36" t="s">
        <v>105</v>
      </c>
      <c r="C84" s="64" t="s">
        <v>53</v>
      </c>
      <c r="D84" s="55"/>
      <c r="E84" s="44"/>
      <c r="F84" s="44"/>
      <c r="G84" s="44"/>
      <c r="H84" s="44"/>
      <c r="I84" s="44">
        <f>SUM(E84:H84)</f>
        <v>0</v>
      </c>
      <c r="K84" s="39"/>
      <c r="L84" s="75"/>
      <c r="M84" s="75"/>
      <c r="N84" s="44"/>
      <c r="O84" s="44">
        <f>SUM(K84:N84)</f>
        <v>0</v>
      </c>
    </row>
    <row r="85" spans="1:16" outlineLevel="1">
      <c r="A85" s="36"/>
      <c r="B85" s="56"/>
      <c r="C85" s="64"/>
      <c r="D85" s="55"/>
      <c r="E85" s="44"/>
      <c r="F85" s="44"/>
      <c r="G85" s="44"/>
      <c r="H85" s="44"/>
      <c r="I85" s="44"/>
      <c r="K85" s="44"/>
      <c r="L85" s="44"/>
      <c r="M85" s="75"/>
      <c r="N85" s="44"/>
      <c r="O85" s="44"/>
    </row>
    <row r="86" spans="1:16" outlineLevel="1">
      <c r="A86" s="66"/>
      <c r="B86" s="67"/>
      <c r="C86" s="67"/>
      <c r="D86" s="38"/>
      <c r="E86" s="53"/>
      <c r="F86" s="53"/>
      <c r="G86" s="53"/>
      <c r="H86" s="53"/>
      <c r="I86" s="38"/>
      <c r="K86" s="118"/>
      <c r="L86" s="118"/>
      <c r="M86" s="108"/>
      <c r="N86" s="118"/>
      <c r="O86" s="118"/>
      <c r="P86" s="116"/>
    </row>
    <row r="87" spans="1:16" s="117" customFormat="1">
      <c r="A87" s="57"/>
      <c r="B87" s="58" t="s">
        <v>106</v>
      </c>
      <c r="C87" s="58"/>
      <c r="D87" s="58"/>
      <c r="E87" s="59">
        <f>SUM(E83:E86)</f>
        <v>0</v>
      </c>
      <c r="F87" s="59">
        <f>SUM(F83:F86)</f>
        <v>0</v>
      </c>
      <c r="G87" s="59">
        <f>SUM(G83:G86)</f>
        <v>0</v>
      </c>
      <c r="H87" s="59">
        <f>SUM(H83:H86)</f>
        <v>0</v>
      </c>
      <c r="I87" s="41">
        <f>SUM(E87:H87)</f>
        <v>0</v>
      </c>
      <c r="K87" s="59">
        <f>SUM(K83:K86)</f>
        <v>0</v>
      </c>
      <c r="L87" s="59">
        <f>SUM(L83:L86)</f>
        <v>0</v>
      </c>
      <c r="M87" s="82">
        <f>SUM(M83:M86)</f>
        <v>0</v>
      </c>
      <c r="N87" s="59">
        <f>SUM(N83:N86)</f>
        <v>0</v>
      </c>
      <c r="O87" s="41">
        <f>SUM(K87:N87)</f>
        <v>0</v>
      </c>
    </row>
    <row r="88" spans="1:16" s="117" customFormat="1">
      <c r="A88" s="57"/>
      <c r="B88" s="58"/>
      <c r="C88" s="58"/>
      <c r="D88" s="58"/>
      <c r="E88" s="59"/>
      <c r="F88" s="59"/>
      <c r="G88" s="59"/>
      <c r="H88" s="59"/>
      <c r="I88" s="41"/>
      <c r="M88" s="109"/>
    </row>
    <row r="89" spans="1:16" outlineLevel="1">
      <c r="A89" s="36" t="s">
        <v>107</v>
      </c>
      <c r="B89" s="36" t="s">
        <v>108</v>
      </c>
      <c r="C89" s="64" t="s">
        <v>109</v>
      </c>
      <c r="D89" s="55" t="s">
        <v>103</v>
      </c>
      <c r="E89" s="39"/>
      <c r="F89" s="39"/>
      <c r="G89" s="39"/>
      <c r="H89" s="39"/>
      <c r="I89" s="44">
        <f>SUM(E89:H89)</f>
        <v>0</v>
      </c>
      <c r="K89" s="39"/>
      <c r="L89" s="75"/>
      <c r="M89" s="75"/>
      <c r="N89" s="44"/>
      <c r="O89" s="44">
        <f>SUM(K89:N89)</f>
        <v>0</v>
      </c>
    </row>
    <row r="90" spans="1:16" outlineLevel="1">
      <c r="A90" s="65" t="s">
        <v>104</v>
      </c>
      <c r="B90" s="36" t="s">
        <v>105</v>
      </c>
      <c r="C90" s="64" t="s">
        <v>109</v>
      </c>
      <c r="D90" s="55"/>
      <c r="E90" s="44"/>
      <c r="F90" s="44"/>
      <c r="G90" s="44"/>
      <c r="H90" s="44"/>
      <c r="I90" s="44">
        <f>SUM(E90:H90)</f>
        <v>0</v>
      </c>
      <c r="K90" s="39"/>
      <c r="L90" s="75"/>
      <c r="M90" s="75"/>
      <c r="N90" s="44"/>
      <c r="O90" s="44">
        <f>SUM(K90:N90)</f>
        <v>0</v>
      </c>
    </row>
    <row r="91" spans="1:16" outlineLevel="1">
      <c r="A91" s="36"/>
      <c r="B91" s="56"/>
      <c r="C91" s="64"/>
      <c r="D91" s="55"/>
      <c r="E91" s="44"/>
      <c r="F91" s="44"/>
      <c r="G91" s="44"/>
      <c r="H91" s="44"/>
      <c r="I91" s="44"/>
      <c r="K91" s="44"/>
      <c r="L91" s="44"/>
      <c r="M91" s="75"/>
      <c r="N91" s="44"/>
      <c r="O91" s="44"/>
    </row>
    <row r="92" spans="1:16" outlineLevel="1">
      <c r="A92" s="66"/>
      <c r="B92" s="67"/>
      <c r="C92" s="67"/>
      <c r="D92" s="38"/>
      <c r="E92" s="53"/>
      <c r="F92" s="53"/>
      <c r="G92" s="53"/>
      <c r="H92" s="53"/>
      <c r="I92" s="38"/>
      <c r="K92" s="118"/>
      <c r="L92" s="118"/>
      <c r="M92" s="108"/>
      <c r="N92" s="118"/>
      <c r="O92" s="118"/>
      <c r="P92" s="116"/>
    </row>
    <row r="93" spans="1:16" s="117" customFormat="1">
      <c r="A93" s="57"/>
      <c r="B93" s="58" t="s">
        <v>110</v>
      </c>
      <c r="C93" s="58"/>
      <c r="D93" s="58"/>
      <c r="E93" s="59">
        <f>SUM(E89:E92)</f>
        <v>0</v>
      </c>
      <c r="F93" s="59">
        <f>SUM(F89:F92)</f>
        <v>0</v>
      </c>
      <c r="G93" s="59">
        <f>SUM(G89:G92)</f>
        <v>0</v>
      </c>
      <c r="H93" s="59">
        <f>SUM(H89:H92)</f>
        <v>0</v>
      </c>
      <c r="I93" s="41">
        <f>SUM(E93:H93)</f>
        <v>0</v>
      </c>
      <c r="K93" s="59">
        <f>SUM(K89:K92)</f>
        <v>0</v>
      </c>
      <c r="L93" s="59">
        <f>SUM(L89:L92)</f>
        <v>0</v>
      </c>
      <c r="M93" s="82">
        <f>SUM(M89:M92)</f>
        <v>0</v>
      </c>
      <c r="N93" s="59">
        <f>SUM(N89:N92)</f>
        <v>0</v>
      </c>
      <c r="O93" s="41">
        <f>SUM(K93:N93)</f>
        <v>0</v>
      </c>
    </row>
    <row r="94" spans="1:16" s="117" customFormat="1">
      <c r="A94" s="57"/>
      <c r="B94" s="58"/>
      <c r="C94" s="58"/>
      <c r="D94" s="58"/>
      <c r="E94" s="61"/>
      <c r="F94" s="61"/>
      <c r="G94" s="61"/>
      <c r="H94" s="61"/>
      <c r="I94" s="41"/>
      <c r="M94" s="109"/>
    </row>
    <row r="95" spans="1:16" outlineLevel="1">
      <c r="A95" s="36" t="s">
        <v>107</v>
      </c>
      <c r="B95" s="36" t="s">
        <v>108</v>
      </c>
      <c r="C95" s="64" t="s">
        <v>111</v>
      </c>
      <c r="D95" s="55" t="s">
        <v>103</v>
      </c>
      <c r="E95" s="39"/>
      <c r="F95" s="39"/>
      <c r="G95" s="39"/>
      <c r="H95" s="39"/>
      <c r="I95" s="44">
        <f>SUM(E95:H95)</f>
        <v>0</v>
      </c>
      <c r="K95" s="39"/>
      <c r="L95" s="75"/>
      <c r="M95" s="75"/>
      <c r="N95" s="44"/>
      <c r="O95" s="44">
        <f>SUM(K95:N95)</f>
        <v>0</v>
      </c>
    </row>
    <row r="96" spans="1:16" outlineLevel="1">
      <c r="A96" s="65" t="s">
        <v>104</v>
      </c>
      <c r="B96" s="36" t="s">
        <v>105</v>
      </c>
      <c r="C96" s="64" t="s">
        <v>111</v>
      </c>
      <c r="D96" s="55"/>
      <c r="E96" s="44"/>
      <c r="F96" s="44"/>
      <c r="G96" s="44"/>
      <c r="H96" s="44"/>
      <c r="I96" s="44">
        <f>SUM(E96:H96)</f>
        <v>0</v>
      </c>
      <c r="K96" s="39"/>
      <c r="L96" s="75"/>
      <c r="M96" s="75"/>
      <c r="N96" s="44"/>
      <c r="O96" s="44">
        <f>SUM(K96:N96)</f>
        <v>0</v>
      </c>
    </row>
    <row r="97" spans="1:18" outlineLevel="1">
      <c r="A97" s="36"/>
      <c r="B97" s="56"/>
      <c r="C97" s="64"/>
      <c r="D97" s="55"/>
      <c r="E97" s="44"/>
      <c r="F97" s="44"/>
      <c r="G97" s="44"/>
      <c r="H97" s="44"/>
      <c r="I97" s="44"/>
      <c r="K97" s="44"/>
      <c r="L97" s="44"/>
      <c r="M97" s="75"/>
      <c r="N97" s="44"/>
      <c r="O97" s="44"/>
    </row>
    <row r="98" spans="1:18" outlineLevel="1">
      <c r="A98" s="66"/>
      <c r="B98" s="67"/>
      <c r="C98" s="67"/>
      <c r="D98" s="38"/>
      <c r="E98" s="53"/>
      <c r="F98" s="53"/>
      <c r="G98" s="53"/>
      <c r="H98" s="53"/>
      <c r="I98" s="38"/>
      <c r="K98" s="118"/>
      <c r="L98" s="118"/>
      <c r="M98" s="108"/>
      <c r="N98" s="118"/>
      <c r="O98" s="118"/>
      <c r="P98" s="116"/>
    </row>
    <row r="99" spans="1:18" s="117" customFormat="1">
      <c r="A99" s="57"/>
      <c r="B99" s="58" t="s">
        <v>112</v>
      </c>
      <c r="C99" s="58"/>
      <c r="D99" s="58"/>
      <c r="E99" s="59">
        <f>SUM(E95:E98)</f>
        <v>0</v>
      </c>
      <c r="F99" s="59">
        <f>SUM(F95:F98)</f>
        <v>0</v>
      </c>
      <c r="G99" s="59">
        <f>SUM(G95:G98)</f>
        <v>0</v>
      </c>
      <c r="H99" s="59">
        <f>SUM(H95:H98)</f>
        <v>0</v>
      </c>
      <c r="I99" s="41">
        <f>SUM(E99:H99)</f>
        <v>0</v>
      </c>
      <c r="K99" s="59">
        <f>SUM(K95:K98)</f>
        <v>0</v>
      </c>
      <c r="L99" s="59">
        <f>SUM(L95:L98)</f>
        <v>0</v>
      </c>
      <c r="M99" s="82">
        <f>SUM(M95:M98)</f>
        <v>0</v>
      </c>
      <c r="N99" s="59">
        <f>SUM(N95:N98)</f>
        <v>0</v>
      </c>
      <c r="O99" s="41">
        <f>SUM(K99:N99)</f>
        <v>0</v>
      </c>
    </row>
    <row r="100" spans="1:18">
      <c r="B100" s="34"/>
      <c r="I100" s="44"/>
      <c r="M100" s="94"/>
    </row>
    <row r="101" spans="1:18" outlineLevel="1">
      <c r="A101" s="36" t="s">
        <v>107</v>
      </c>
      <c r="B101" s="36" t="s">
        <v>108</v>
      </c>
      <c r="C101" s="64" t="s">
        <v>113</v>
      </c>
      <c r="D101" s="55" t="s">
        <v>103</v>
      </c>
      <c r="E101" s="39"/>
      <c r="F101" s="39"/>
      <c r="G101" s="39">
        <v>0</v>
      </c>
      <c r="H101" s="39"/>
      <c r="I101" s="44">
        <f>SUM(E101:H101)</f>
        <v>0</v>
      </c>
      <c r="K101" s="39"/>
      <c r="L101" s="75"/>
      <c r="M101" s="75"/>
      <c r="N101" s="44"/>
      <c r="O101" s="44">
        <f>SUM(K101:N101)</f>
        <v>0</v>
      </c>
    </row>
    <row r="102" spans="1:18" outlineLevel="1">
      <c r="A102" s="65" t="s">
        <v>104</v>
      </c>
      <c r="B102" s="36" t="s">
        <v>105</v>
      </c>
      <c r="C102" s="64" t="s">
        <v>113</v>
      </c>
      <c r="D102" s="55"/>
      <c r="E102" s="44"/>
      <c r="F102" s="44"/>
      <c r="G102" s="44"/>
      <c r="H102" s="44"/>
      <c r="I102" s="44">
        <f>SUM(E102:H102)</f>
        <v>0</v>
      </c>
      <c r="K102" s="39"/>
      <c r="L102" s="75"/>
      <c r="M102" s="75"/>
      <c r="N102" s="44"/>
      <c r="O102" s="44">
        <f>SUM(K102:N102)</f>
        <v>0</v>
      </c>
    </row>
    <row r="103" spans="1:18" outlineLevel="1">
      <c r="A103" s="36"/>
      <c r="B103" s="56"/>
      <c r="C103" s="64"/>
      <c r="D103" s="55"/>
      <c r="E103" s="44"/>
      <c r="F103" s="44"/>
      <c r="G103" s="44"/>
      <c r="H103" s="44"/>
      <c r="I103" s="44"/>
      <c r="K103" s="44"/>
      <c r="L103" s="44"/>
      <c r="M103" s="44"/>
      <c r="N103" s="44"/>
      <c r="O103" s="44"/>
    </row>
    <row r="104" spans="1:18" outlineLevel="1">
      <c r="A104" s="66"/>
      <c r="B104" s="67"/>
      <c r="C104" s="67"/>
      <c r="D104" s="38"/>
      <c r="E104" s="53"/>
      <c r="F104" s="53"/>
      <c r="G104" s="53"/>
      <c r="H104" s="53"/>
      <c r="I104" s="38"/>
      <c r="K104" s="118"/>
      <c r="L104" s="118"/>
      <c r="M104" s="118"/>
      <c r="N104" s="118"/>
      <c r="O104" s="118"/>
      <c r="P104" s="116"/>
    </row>
    <row r="105" spans="1:18" s="117" customFormat="1">
      <c r="A105" s="57"/>
      <c r="B105" s="58" t="s">
        <v>112</v>
      </c>
      <c r="C105" s="58"/>
      <c r="D105" s="58"/>
      <c r="E105" s="59">
        <f>SUM(E101:E104)</f>
        <v>0</v>
      </c>
      <c r="F105" s="59">
        <f>SUM(F101:F104)</f>
        <v>0</v>
      </c>
      <c r="G105" s="59">
        <f>SUM(G101:G104)</f>
        <v>0</v>
      </c>
      <c r="H105" s="59">
        <f>SUM(H101:H104)</f>
        <v>0</v>
      </c>
      <c r="I105" s="41">
        <f>SUM(E105:H105)</f>
        <v>0</v>
      </c>
      <c r="K105" s="59">
        <f>SUM(K101:K104)</f>
        <v>0</v>
      </c>
      <c r="L105" s="59">
        <f>SUM(L101:L104)</f>
        <v>0</v>
      </c>
      <c r="M105" s="59">
        <f>SUM(M101:M104)</f>
        <v>0</v>
      </c>
      <c r="N105" s="59">
        <f>SUM(N101:N104)</f>
        <v>0</v>
      </c>
      <c r="O105" s="41">
        <f>SUM(K105:N105)</f>
        <v>0</v>
      </c>
    </row>
    <row r="106" spans="1:18" s="117" customFormat="1">
      <c r="A106" s="57"/>
      <c r="B106" s="58"/>
      <c r="C106" s="58"/>
      <c r="D106" s="58"/>
      <c r="E106" s="59"/>
      <c r="F106" s="59"/>
      <c r="G106" s="59"/>
      <c r="H106" s="59"/>
      <c r="I106" s="41"/>
      <c r="K106" s="59"/>
      <c r="L106" s="59"/>
      <c r="M106" s="59"/>
      <c r="N106" s="59"/>
      <c r="O106" s="41"/>
    </row>
    <row r="107" spans="1:18" s="117" customFormat="1">
      <c r="A107" s="57"/>
      <c r="B107" s="58"/>
      <c r="C107" s="58"/>
      <c r="D107" s="58"/>
      <c r="E107" s="59"/>
      <c r="F107" s="59"/>
      <c r="G107" s="59"/>
      <c r="H107" s="59"/>
      <c r="I107" s="41"/>
      <c r="K107" s="59"/>
      <c r="L107" s="59"/>
      <c r="M107" s="59"/>
      <c r="N107" s="59"/>
      <c r="O107" s="41"/>
    </row>
    <row r="108" spans="1:18">
      <c r="A108" s="111" t="s">
        <v>114</v>
      </c>
      <c r="B108" s="34"/>
      <c r="E108" s="198" t="s">
        <v>115</v>
      </c>
      <c r="F108" s="198"/>
      <c r="G108" s="198"/>
      <c r="H108" s="198"/>
      <c r="I108" s="198"/>
      <c r="K108" s="199" t="s">
        <v>78</v>
      </c>
      <c r="L108" s="199"/>
      <c r="M108" s="199"/>
      <c r="N108" s="199"/>
      <c r="O108" s="199"/>
      <c r="P108" s="100"/>
      <c r="Q108" s="197" t="s">
        <v>116</v>
      </c>
      <c r="R108" s="197"/>
    </row>
    <row r="109" spans="1:18">
      <c r="B109" s="34"/>
      <c r="E109" s="103" t="s">
        <v>79</v>
      </c>
      <c r="F109" s="103" t="s">
        <v>80</v>
      </c>
      <c r="G109" s="103" t="s">
        <v>81</v>
      </c>
      <c r="H109" s="103" t="s">
        <v>82</v>
      </c>
      <c r="I109" s="104" t="s">
        <v>83</v>
      </c>
      <c r="K109" s="90" t="s">
        <v>79</v>
      </c>
      <c r="L109" s="90" t="s">
        <v>80</v>
      </c>
      <c r="M109" s="90" t="s">
        <v>81</v>
      </c>
      <c r="N109" s="90" t="s">
        <v>82</v>
      </c>
      <c r="O109" s="91" t="s">
        <v>83</v>
      </c>
      <c r="P109" s="54"/>
      <c r="Q109" s="105" t="s">
        <v>117</v>
      </c>
      <c r="R109" s="105" t="s">
        <v>118</v>
      </c>
    </row>
    <row r="110" spans="1:18" s="119" customFormat="1">
      <c r="A110" s="113" t="s">
        <v>107</v>
      </c>
      <c r="B110" s="68"/>
      <c r="C110" s="59"/>
      <c r="D110" s="44" t="s">
        <v>103</v>
      </c>
      <c r="E110" s="44">
        <f>SUMIF($A$4:$A$108,$A$110,$E$4:$E$108)</f>
        <v>0</v>
      </c>
      <c r="F110" s="44">
        <f>SUMIF($A$4:$A$108,$A$110,$F$4:$F$108)</f>
        <v>0</v>
      </c>
      <c r="G110" s="44">
        <f>SUMIF($A$4:$A$108,$A$110,$G$4:$G$108)</f>
        <v>0</v>
      </c>
      <c r="H110" s="44">
        <f>SUMIF($A$4:$A$108,$A$110,$H$4:$H$108)</f>
        <v>0</v>
      </c>
      <c r="I110" s="44">
        <f t="shared" ref="I110:I115" si="0">SUM(E110:H110)</f>
        <v>0</v>
      </c>
      <c r="K110" s="44">
        <f>SUMIF($A$4:$A$108,$A$110,$K$4:$K$108)</f>
        <v>0</v>
      </c>
      <c r="L110" s="44">
        <f>SUMIF($A$4:$A$108,$A$110,$L$4:$L$108)</f>
        <v>0</v>
      </c>
      <c r="M110" s="44">
        <f>SUMIF($A$4:$A$108,$A$110,$M$4:$M$108)</f>
        <v>0</v>
      </c>
      <c r="N110" s="44">
        <f>SUMIF($A$4:$A$108,$A$110,$N$4:$N$108)</f>
        <v>0</v>
      </c>
      <c r="O110" s="44">
        <f t="shared" ref="O110:O115" si="1">SUM(K110:N110)</f>
        <v>0</v>
      </c>
    </row>
    <row r="111" spans="1:18" s="119" customFormat="1">
      <c r="A111" s="113" t="s">
        <v>119</v>
      </c>
      <c r="B111" s="120"/>
      <c r="C111" s="59"/>
      <c r="D111" s="44"/>
      <c r="E111" s="44">
        <f>SUMIF($A$4:$A$108,$A$111,$E$4:$E$108)</f>
        <v>0</v>
      </c>
      <c r="F111" s="44">
        <f>SUMIF($A$4:$A$108,$A$111,$F$4:$F$108)</f>
        <v>0</v>
      </c>
      <c r="G111" s="44">
        <f>SUMIF($A$4:$A$108,$A$111,$G$4:$G$108)</f>
        <v>0</v>
      </c>
      <c r="H111" s="44">
        <f>SUMIF($A$4:$A$108,$A$111,$H$4:$H$108)</f>
        <v>0</v>
      </c>
      <c r="I111" s="44">
        <f t="shared" si="0"/>
        <v>0</v>
      </c>
      <c r="K111" s="44">
        <f>SUMIF($A$4:$A$108,$A$111,$K$4:$K$108)</f>
        <v>0</v>
      </c>
      <c r="L111" s="44">
        <f>SUMIF($A$4:$A$108,$A$111,$L$4:$L$108)</f>
        <v>0</v>
      </c>
      <c r="M111" s="44">
        <f>SUMIF($A$4:$A$108,$A$111,$M$4:$M$108)</f>
        <v>0</v>
      </c>
      <c r="N111" s="44">
        <f>SUMIF($A$4:$A$108,$A$111,$N$4:$N$108)</f>
        <v>0</v>
      </c>
      <c r="O111" s="44">
        <f t="shared" si="1"/>
        <v>0</v>
      </c>
    </row>
    <row r="112" spans="1:18" s="119" customFormat="1">
      <c r="A112" s="113" t="s">
        <v>104</v>
      </c>
      <c r="B112" s="120"/>
      <c r="C112" s="59"/>
      <c r="D112" s="44"/>
      <c r="E112" s="44">
        <f>SUMIF($A$4:$A$108,$A$112,$E$4:$E$108)</f>
        <v>0</v>
      </c>
      <c r="F112" s="44">
        <f>SUMIF($A$4:$A$108,$A$112,$F$4:$F$108)</f>
        <v>0</v>
      </c>
      <c r="G112" s="44">
        <f>SUMIF($A$4:$A$108,$A$112,$G$4:$G$108)</f>
        <v>0</v>
      </c>
      <c r="H112" s="44">
        <f>SUMIF($A$4:$A$108,$A$112,$H$4:$H$108)</f>
        <v>0</v>
      </c>
      <c r="I112" s="44">
        <f t="shared" si="0"/>
        <v>0</v>
      </c>
      <c r="K112" s="44">
        <f>SUMIF($A$4:$A$108,$A$112,$K$4:$K$108)</f>
        <v>0</v>
      </c>
      <c r="L112" s="44">
        <f>SUMIF($A$4:$A$108,$A$112,$L$4:$L$108)</f>
        <v>0</v>
      </c>
      <c r="M112" s="44">
        <f>SUMIF($A$4:$A$108,$A$112,$M$4:$M$108)</f>
        <v>0</v>
      </c>
      <c r="N112" s="44">
        <f>SUMIF($A$4:$A$108,$A$112,$N$4:$N$108)</f>
        <v>0</v>
      </c>
      <c r="O112" s="44">
        <f t="shared" si="1"/>
        <v>0</v>
      </c>
    </row>
    <row r="113" spans="1:15" s="119" customFormat="1">
      <c r="A113" s="113" t="s">
        <v>120</v>
      </c>
      <c r="B113" s="68"/>
      <c r="C113" s="59"/>
      <c r="D113" s="44"/>
      <c r="E113" s="44">
        <f>SUMIF($A$4:$A$108,$A$113,$E$4:$E$108)</f>
        <v>0</v>
      </c>
      <c r="F113" s="44">
        <f>SUMIF($A$4:$A$108,$A$113,$F$4:$F$108)</f>
        <v>0</v>
      </c>
      <c r="G113" s="44">
        <f>SUMIF($A$4:$A$108,$A$113,$G$4:$G$108)</f>
        <v>0</v>
      </c>
      <c r="H113" s="44">
        <f>SUMIF($A$4:$A$108,$A$113,$H$4:$H$108)</f>
        <v>0</v>
      </c>
      <c r="I113" s="44">
        <f t="shared" si="0"/>
        <v>0</v>
      </c>
      <c r="K113" s="44">
        <f>SUMIF($A$4:$A$108,$A$113,$K$4:$K$108)</f>
        <v>0</v>
      </c>
      <c r="L113" s="44">
        <f>SUMIF($A$4:$A$108,$A$113,$L$4:$L$108)</f>
        <v>0</v>
      </c>
      <c r="M113" s="44">
        <f>SUMIF($A$4:$A$108,$A$113,$M$4:$M$108)</f>
        <v>0</v>
      </c>
      <c r="N113" s="44">
        <f>SUMIF($A$4:$A$108,$A$113,$N$4:$N$108)</f>
        <v>0</v>
      </c>
      <c r="O113" s="44">
        <f t="shared" si="1"/>
        <v>0</v>
      </c>
    </row>
    <row r="114" spans="1:15" s="119" customFormat="1" ht="15" thickBot="1">
      <c r="A114" s="114" t="s">
        <v>4</v>
      </c>
      <c r="B114" s="121"/>
      <c r="C114" s="112"/>
      <c r="D114" s="69"/>
      <c r="E114" s="69">
        <f>SUMIF($A$4:$A$108,$A$114,$E$4:$E$108)</f>
        <v>0</v>
      </c>
      <c r="F114" s="69">
        <f>SUMIF($A$4:$A$108,$A$114,$F$4:$F$108)</f>
        <v>0</v>
      </c>
      <c r="G114" s="69">
        <f>SUMIF($A$4:$A$108,$A$114,$G$4:$G$108)</f>
        <v>0</v>
      </c>
      <c r="H114" s="69">
        <f>SUMIF($A$4:$A$108,$A$114,$H$4:$H$108)</f>
        <v>0</v>
      </c>
      <c r="I114" s="69">
        <f t="shared" si="0"/>
        <v>0</v>
      </c>
      <c r="K114" s="69">
        <f>SUMIF($A$4:$A$108,$A$114,$K$4:$K$108)</f>
        <v>0</v>
      </c>
      <c r="L114" s="69">
        <f>SUMIF($A$4:$A$108,$A$114,$L$4:$L$108)</f>
        <v>0</v>
      </c>
      <c r="M114" s="69">
        <f>SUMIF($A$4:$A$108,$A$114,$M$4:$M$108)</f>
        <v>0</v>
      </c>
      <c r="N114" s="69">
        <f>SUMIF($A$4:$A$108,$A$114,$N$4:$N$108)</f>
        <v>0</v>
      </c>
      <c r="O114" s="69">
        <f t="shared" si="1"/>
        <v>0</v>
      </c>
    </row>
    <row r="115" spans="1:15" s="119" customFormat="1" ht="15" thickTop="1">
      <c r="A115" s="120"/>
      <c r="B115" s="120" t="s">
        <v>121</v>
      </c>
      <c r="C115" s="59"/>
      <c r="D115" s="44"/>
      <c r="E115" s="44">
        <f>SUM(E110:E114)</f>
        <v>0</v>
      </c>
      <c r="F115" s="44">
        <f>SUM(F110:F114)</f>
        <v>0</v>
      </c>
      <c r="G115" s="44">
        <f>SUM(G110:G114)</f>
        <v>0</v>
      </c>
      <c r="H115" s="44">
        <f>SUM(H110:H114)</f>
        <v>0</v>
      </c>
      <c r="I115" s="44">
        <f t="shared" si="0"/>
        <v>0</v>
      </c>
      <c r="K115" s="44">
        <f>SUM(K110:K114)</f>
        <v>0</v>
      </c>
      <c r="L115" s="44">
        <f>SUM(L110:L114)</f>
        <v>0</v>
      </c>
      <c r="M115" s="44">
        <f>SUM(M110:M114)</f>
        <v>0</v>
      </c>
      <c r="N115" s="44">
        <f>SUM(N110:N114)</f>
        <v>0</v>
      </c>
      <c r="O115" s="44">
        <f t="shared" si="1"/>
        <v>0</v>
      </c>
    </row>
  </sheetData>
  <customSheetViews>
    <customSheetView guid="{1D3184C7-A062-4407-9A15-68F933F52533}" showGridLines="0" hiddenColumns="1" state="hidden">
      <pane xSplit="3" ySplit="3" topLeftCell="D100" activePane="bottomRight" state="frozen"/>
      <selection pane="bottomRight" activeCell="D111" sqref="D111"/>
      <pageMargins left="0.7" right="0.7" top="0.75" bottom="0.75" header="0.3" footer="0.3"/>
    </customSheetView>
    <customSheetView guid="{336AC0FA-FAA0-4071-BA6A-8E3A8FB83717}" showGridLines="0" hiddenColumns="1" state="hidden">
      <pane xSplit="3" ySplit="3" topLeftCell="D100" activePane="bottomRight" state="frozen"/>
      <selection pane="bottomRight" activeCell="D111" sqref="D111"/>
      <pageMargins left="0.7" right="0.7" top="0.75" bottom="0.75" header="0.3" footer="0.3"/>
    </customSheetView>
  </customSheetViews>
  <mergeCells count="6">
    <mergeCell ref="Q2:R2"/>
    <mergeCell ref="Q108:R108"/>
    <mergeCell ref="E2:I2"/>
    <mergeCell ref="K2:O2"/>
    <mergeCell ref="K108:O108"/>
    <mergeCell ref="E108:I108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J54"/>
  <sheetViews>
    <sheetView workbookViewId="0">
      <selection activeCell="C8" sqref="C8"/>
    </sheetView>
  </sheetViews>
  <sheetFormatPr defaultRowHeight="14.25"/>
  <cols>
    <col min="1" max="1" width="3.875" style="45" bestFit="1" customWidth="1"/>
    <col min="2" max="2" width="21.75" style="45" customWidth="1"/>
    <col min="3" max="3" width="12.625" style="46" bestFit="1" customWidth="1"/>
    <col min="4" max="9" width="9" style="45"/>
    <col min="10" max="10" width="12.75" style="46" bestFit="1" customWidth="1"/>
    <col min="11" max="16384" width="9" style="45"/>
  </cols>
  <sheetData>
    <row r="2" spans="1:10">
      <c r="A2" s="45" t="s">
        <v>167</v>
      </c>
      <c r="B2" s="45" t="s">
        <v>147</v>
      </c>
    </row>
    <row r="3" spans="1:10">
      <c r="B3" s="127" t="s">
        <v>178</v>
      </c>
      <c r="C3" s="45"/>
      <c r="J3" s="45"/>
    </row>
    <row r="4" spans="1:10">
      <c r="B4" s="129" t="s">
        <v>190</v>
      </c>
      <c r="C4" s="122" t="e">
        <f>内容采购!#REF!</f>
        <v>#REF!</v>
      </c>
      <c r="J4" s="45"/>
    </row>
    <row r="5" spans="1:10">
      <c r="B5" s="129" t="s">
        <v>179</v>
      </c>
      <c r="C5" s="122" t="e">
        <f>-(内容采购!#REF!+内容采购!#REF!)</f>
        <v>#REF!</v>
      </c>
      <c r="J5" s="45"/>
    </row>
    <row r="6" spans="1:10">
      <c r="B6" s="129" t="s">
        <v>187</v>
      </c>
      <c r="C6" s="122" t="e">
        <f>SUMIF(内容采购!AB:AB,"14年终止",内容采购!#REF!)</f>
        <v>#REF!</v>
      </c>
      <c r="J6" s="45"/>
    </row>
    <row r="7" spans="1:10">
      <c r="B7" s="129" t="s">
        <v>188</v>
      </c>
      <c r="C7" s="122">
        <f>SUMIF(内容采购!AB:AB,"新增",内容采购!AA:AA)</f>
        <v>0</v>
      </c>
      <c r="J7" s="45"/>
    </row>
    <row r="8" spans="1:10">
      <c r="B8" s="129" t="s">
        <v>189</v>
      </c>
      <c r="C8" s="122" t="e">
        <f>SUMIF(内容采购!AB:AB,"续签",内容采购!#REF!)+SUMIF(内容采购!AB:AB,"PR list",内容采购!#REF!)</f>
        <v>#REF!</v>
      </c>
      <c r="J8" s="45"/>
    </row>
    <row r="9" spans="1:10">
      <c r="B9" s="130" t="s">
        <v>183</v>
      </c>
      <c r="C9" s="131" t="e">
        <f>SUMIF(内容采购!AB:AB,"隔月续签",内容采购!#REF!)</f>
        <v>#REF!</v>
      </c>
      <c r="J9" s="45"/>
    </row>
    <row r="10" spans="1:10">
      <c r="B10" s="129" t="s">
        <v>191</v>
      </c>
      <c r="C10" s="122" t="e">
        <f>SUM(C4:C9)</f>
        <v>#REF!</v>
      </c>
      <c r="J10" s="45"/>
    </row>
    <row r="11" spans="1:10">
      <c r="B11" s="128"/>
      <c r="C11" s="45"/>
      <c r="J11" s="45"/>
    </row>
    <row r="12" spans="1:10">
      <c r="B12" s="132" t="s">
        <v>177</v>
      </c>
      <c r="C12" s="45"/>
      <c r="J12" s="45"/>
    </row>
    <row r="13" spans="1:10">
      <c r="B13" s="128" t="s">
        <v>182</v>
      </c>
      <c r="C13" s="46">
        <f>内容采购!F6</f>
        <v>0</v>
      </c>
      <c r="J13" s="45"/>
    </row>
    <row r="14" spans="1:10">
      <c r="B14" s="128" t="s">
        <v>184</v>
      </c>
      <c r="C14" s="46" t="e">
        <f>内容采购!#REF!</f>
        <v>#REF!</v>
      </c>
      <c r="J14" s="45"/>
    </row>
    <row r="15" spans="1:10">
      <c r="B15" s="128" t="s">
        <v>185</v>
      </c>
      <c r="C15" s="46" t="e">
        <f>内容采购!#REF!</f>
        <v>#REF!</v>
      </c>
      <c r="J15" s="45"/>
    </row>
    <row r="16" spans="1:10">
      <c r="B16" s="128" t="s">
        <v>186</v>
      </c>
      <c r="C16" s="46">
        <f>内容采购!N6-C7-SUMIF(内容采购!AB:AB,"PR list",内容采购!N:N)+400000</f>
        <v>400000</v>
      </c>
      <c r="J16" s="45"/>
    </row>
    <row r="17" spans="1:10">
      <c r="B17" s="128"/>
      <c r="J17" s="45"/>
    </row>
    <row r="18" spans="1:10">
      <c r="A18" s="45" t="s">
        <v>170</v>
      </c>
      <c r="B18" s="45" t="s">
        <v>172</v>
      </c>
    </row>
    <row r="19" spans="1:10">
      <c r="B19" s="127" t="s">
        <v>178</v>
      </c>
      <c r="C19" s="45"/>
      <c r="J19" s="45"/>
    </row>
    <row r="20" spans="1:10">
      <c r="B20" s="129" t="s">
        <v>190</v>
      </c>
      <c r="C20" s="122" t="e">
        <f>#REF!</f>
        <v>#REF!</v>
      </c>
      <c r="J20" s="45"/>
    </row>
    <row r="21" spans="1:10">
      <c r="B21" s="129" t="s">
        <v>179</v>
      </c>
      <c r="C21" s="122" t="e">
        <f>-#REF!</f>
        <v>#REF!</v>
      </c>
      <c r="J21" s="45"/>
    </row>
    <row r="22" spans="1:10">
      <c r="B22" s="129" t="s">
        <v>183</v>
      </c>
      <c r="C22" s="122" t="e">
        <f>#REF!</f>
        <v>#REF!</v>
      </c>
      <c r="D22" s="45" t="s">
        <v>176</v>
      </c>
      <c r="J22" s="45"/>
    </row>
    <row r="23" spans="1:10">
      <c r="B23" s="129" t="s">
        <v>192</v>
      </c>
      <c r="C23" s="122" t="e">
        <f>#REF!+#REF!+#REF!</f>
        <v>#REF!</v>
      </c>
      <c r="J23" s="45"/>
    </row>
    <row r="24" spans="1:10">
      <c r="B24" s="130" t="s">
        <v>189</v>
      </c>
      <c r="C24" s="131" t="e">
        <f>#REF!</f>
        <v>#REF!</v>
      </c>
      <c r="J24" s="45"/>
    </row>
    <row r="25" spans="1:10">
      <c r="B25" s="129" t="s">
        <v>141</v>
      </c>
      <c r="C25" s="122" t="e">
        <f>SUM(C20:C24)</f>
        <v>#REF!</v>
      </c>
      <c r="J25" s="45"/>
    </row>
    <row r="26" spans="1:10">
      <c r="B26" s="128"/>
    </row>
    <row r="27" spans="1:10">
      <c r="B27" s="132" t="s">
        <v>177</v>
      </c>
      <c r="C27" s="45"/>
      <c r="J27" s="45"/>
    </row>
    <row r="28" spans="1:10">
      <c r="B28" s="128" t="s">
        <v>182</v>
      </c>
      <c r="C28" s="46" t="e">
        <f>#REF!</f>
        <v>#REF!</v>
      </c>
      <c r="J28" s="45"/>
    </row>
    <row r="29" spans="1:10">
      <c r="B29" s="128" t="s">
        <v>185</v>
      </c>
      <c r="C29" s="46" t="e">
        <f>#REF!</f>
        <v>#REF!</v>
      </c>
      <c r="J29" s="45"/>
    </row>
    <row r="30" spans="1:10">
      <c r="B30" s="128" t="s">
        <v>186</v>
      </c>
      <c r="C30" s="46" t="e">
        <f>C22+100000</f>
        <v>#REF!</v>
      </c>
      <c r="J30" s="45"/>
    </row>
    <row r="32" spans="1:10">
      <c r="A32" s="45" t="s">
        <v>171</v>
      </c>
      <c r="B32" s="45" t="s">
        <v>169</v>
      </c>
    </row>
    <row r="33" spans="2:5">
      <c r="B33" s="45" t="s">
        <v>173</v>
      </c>
    </row>
    <row r="34" spans="2:5">
      <c r="B34" s="133" t="s">
        <v>168</v>
      </c>
      <c r="C34" s="134"/>
      <c r="D34" s="134"/>
      <c r="E34" s="134"/>
    </row>
    <row r="35" spans="2:5">
      <c r="B35" s="135" t="s">
        <v>148</v>
      </c>
      <c r="C35" s="134"/>
      <c r="D35" s="134"/>
      <c r="E35" s="134"/>
    </row>
    <row r="36" spans="2:5">
      <c r="B36" s="135"/>
      <c r="C36" s="134"/>
      <c r="D36" s="134"/>
      <c r="E36" s="134"/>
    </row>
    <row r="37" spans="2:5">
      <c r="B37" s="136" t="s">
        <v>149</v>
      </c>
      <c r="C37" s="136" t="s">
        <v>150</v>
      </c>
      <c r="D37" s="137" t="s">
        <v>151</v>
      </c>
      <c r="E37" s="137" t="s">
        <v>152</v>
      </c>
    </row>
    <row r="38" spans="2:5">
      <c r="B38" s="138" t="s">
        <v>153</v>
      </c>
      <c r="C38" s="122">
        <v>797.46507499999996</v>
      </c>
      <c r="D38" s="122">
        <v>590.29323800000009</v>
      </c>
      <c r="E38" s="122">
        <v>659.12408200000004</v>
      </c>
    </row>
    <row r="39" spans="2:5">
      <c r="B39" s="138" t="s">
        <v>154</v>
      </c>
      <c r="C39" s="122">
        <v>199.74911</v>
      </c>
      <c r="D39" s="122">
        <v>141.93573499999999</v>
      </c>
      <c r="E39" s="122">
        <v>3.0348999999999999</v>
      </c>
    </row>
    <row r="40" spans="2:5">
      <c r="B40" s="138" t="s">
        <v>155</v>
      </c>
      <c r="C40" s="122">
        <v>85.113120000000009</v>
      </c>
      <c r="D40" s="122">
        <v>79.584406999999999</v>
      </c>
      <c r="E40" s="122">
        <v>51.331386999999999</v>
      </c>
    </row>
    <row r="41" spans="2:5">
      <c r="B41" s="138" t="s">
        <v>156</v>
      </c>
      <c r="C41" s="122">
        <v>174.86438900000002</v>
      </c>
      <c r="D41" s="122">
        <v>172.71541999999999</v>
      </c>
      <c r="E41" s="122">
        <v>121.56764299999999</v>
      </c>
    </row>
    <row r="42" spans="2:5">
      <c r="B42" s="139" t="s">
        <v>157</v>
      </c>
      <c r="C42" s="131">
        <v>954.7722776819013</v>
      </c>
      <c r="D42" s="131">
        <v>969.76341623300982</v>
      </c>
      <c r="E42" s="131">
        <v>812.49734790697664</v>
      </c>
    </row>
    <row r="43" spans="2:5">
      <c r="B43" s="133" t="s">
        <v>158</v>
      </c>
      <c r="C43" s="140">
        <f>SUM(C38:C42)</f>
        <v>2211.9639716819015</v>
      </c>
      <c r="D43" s="140">
        <f t="shared" ref="D43:E43" si="0">SUM(D38:D42)</f>
        <v>1954.2922162330099</v>
      </c>
      <c r="E43" s="140">
        <f t="shared" si="0"/>
        <v>1647.5553599069767</v>
      </c>
    </row>
    <row r="44" spans="2:5">
      <c r="B44" s="135"/>
      <c r="C44" s="134"/>
      <c r="D44" s="134"/>
      <c r="E44" s="134"/>
    </row>
    <row r="45" spans="2:5">
      <c r="B45" s="141" t="s">
        <v>159</v>
      </c>
      <c r="C45" s="142">
        <v>156</v>
      </c>
      <c r="D45" s="142">
        <v>156</v>
      </c>
      <c r="E45" s="142">
        <v>120</v>
      </c>
    </row>
    <row r="46" spans="2:5">
      <c r="B46" s="135" t="s">
        <v>160</v>
      </c>
      <c r="C46" s="143">
        <f>C43/C45</f>
        <v>14.179256228730138</v>
      </c>
      <c r="D46" s="143">
        <f t="shared" ref="D46:E46" si="1">D43/D45</f>
        <v>12.527514206621857</v>
      </c>
      <c r="E46" s="143">
        <f t="shared" si="1"/>
        <v>13.729627999224807</v>
      </c>
    </row>
    <row r="47" spans="2:5">
      <c r="B47" s="135" t="s">
        <v>161</v>
      </c>
      <c r="C47" s="143">
        <f>C46/3</f>
        <v>4.7264187429100462</v>
      </c>
      <c r="D47" s="143">
        <f t="shared" ref="D47:E47" si="2">D46/3</f>
        <v>4.1758380688739525</v>
      </c>
      <c r="E47" s="143">
        <f t="shared" si="2"/>
        <v>4.5765426664082689</v>
      </c>
    </row>
    <row r="48" spans="2:5">
      <c r="B48" s="135" t="s">
        <v>162</v>
      </c>
      <c r="C48" s="144" t="s">
        <v>163</v>
      </c>
      <c r="D48" s="145">
        <f>D47/C47-1</f>
        <v>-0.11649003272551817</v>
      </c>
      <c r="E48" s="145">
        <f>E47/D47-1</f>
        <v>9.5957886997847464E-2</v>
      </c>
    </row>
    <row r="49" spans="1:5">
      <c r="B49" s="135"/>
      <c r="C49" s="134"/>
      <c r="D49" s="134"/>
      <c r="E49" s="134"/>
    </row>
    <row r="50" spans="1:5">
      <c r="B50" s="135" t="s">
        <v>164</v>
      </c>
      <c r="C50" s="134"/>
      <c r="D50" s="134"/>
      <c r="E50" s="134"/>
    </row>
    <row r="51" spans="1:5">
      <c r="B51" s="135" t="s">
        <v>165</v>
      </c>
      <c r="C51" s="134"/>
      <c r="D51" s="134"/>
      <c r="E51" s="134"/>
    </row>
    <row r="52" spans="1:5">
      <c r="B52" s="135" t="s">
        <v>166</v>
      </c>
      <c r="C52" s="134"/>
      <c r="D52" s="134"/>
      <c r="E52" s="134"/>
    </row>
    <row r="54" spans="1:5">
      <c r="A54" s="45" t="s">
        <v>174</v>
      </c>
      <c r="B54" s="45" t="s">
        <v>175</v>
      </c>
    </row>
  </sheetData>
  <customSheetViews>
    <customSheetView guid="{1D3184C7-A062-4407-9A15-68F933F52533}" state="hidden">
      <selection activeCell="C8" sqref="C8"/>
      <pageMargins left="0.7" right="0.7" top="0.75" bottom="0.75" header="0.3" footer="0.3"/>
    </customSheetView>
    <customSheetView guid="{336AC0FA-FAA0-4071-BA6A-8E3A8FB83717}" state="hidden">
      <selection activeCell="C8" sqref="C8"/>
      <pageMargins left="0.7" right="0.7" top="0.75" bottom="0.75" header="0.3" footer="0.3"/>
    </customSheetView>
  </customSheetViews>
  <phoneticPr fontId="1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205"/>
  <sheetViews>
    <sheetView tabSelected="1" workbookViewId="0">
      <selection activeCell="B10" sqref="B10"/>
    </sheetView>
  </sheetViews>
  <sheetFormatPr defaultRowHeight="14.25" outlineLevelRow="2" outlineLevelCol="1"/>
  <cols>
    <col min="1" max="1" width="21.125" style="204" customWidth="1"/>
    <col min="2" max="2" width="33.875" style="204" bestFit="1" customWidth="1"/>
    <col min="3" max="3" width="7.75" style="204" customWidth="1" outlineLevel="1"/>
    <col min="4" max="4" width="7.25" style="204" customWidth="1" outlineLevel="1"/>
    <col min="5" max="5" width="6.875" style="204" customWidth="1" outlineLevel="1"/>
    <col min="6" max="6" width="3.5" style="204" customWidth="1"/>
    <col min="7" max="7" width="11.375" style="310" hidden="1" customWidth="1"/>
    <col min="8" max="9" width="11.5" style="311" hidden="1" customWidth="1"/>
    <col min="10" max="10" width="10" style="204" hidden="1" customWidth="1" outlineLevel="1"/>
    <col min="11" max="12" width="11.625" style="204" hidden="1" customWidth="1" outlineLevel="1"/>
    <col min="13" max="13" width="10.25" style="261" customWidth="1" collapsed="1"/>
    <col min="14" max="16" width="11.625" style="204" hidden="1" customWidth="1" outlineLevel="1"/>
    <col min="17" max="17" width="10.5" style="261" customWidth="1" collapsed="1"/>
    <col min="18" max="20" width="11.625" style="204" hidden="1" customWidth="1" outlineLevel="1"/>
    <col min="21" max="21" width="10.25" style="261" customWidth="1" collapsed="1"/>
    <col min="22" max="22" width="9.375" style="204" hidden="1" customWidth="1" outlineLevel="1"/>
    <col min="23" max="23" width="8.5" style="204" hidden="1" customWidth="1" outlineLevel="1"/>
    <col min="24" max="24" width="10.25" style="204" hidden="1" customWidth="1" outlineLevel="1"/>
    <col min="25" max="25" width="12.875" style="261" bestFit="1" customWidth="1" collapsed="1"/>
    <col min="26" max="26" width="12.625" style="261" bestFit="1" customWidth="1"/>
    <col min="27" max="27" width="2.5" style="204" customWidth="1"/>
    <col min="28" max="28" width="10.25" style="204" hidden="1" customWidth="1" collapsed="1"/>
    <col min="29" max="29" width="14.75" style="204" hidden="1" customWidth="1" collapsed="1"/>
    <col min="30" max="30" width="3.125" style="204" hidden="1" customWidth="1"/>
    <col min="31" max="31" width="11.625" style="204" hidden="1" customWidth="1"/>
    <col min="32" max="32" width="18" style="204" hidden="1" customWidth="1" collapsed="1"/>
    <col min="33" max="33" width="2.5" style="204" customWidth="1"/>
    <col min="34" max="36" width="9" style="204"/>
    <col min="37" max="37" width="6.125" style="204" customWidth="1"/>
    <col min="38" max="16384" width="9" style="204"/>
  </cols>
  <sheetData>
    <row r="1" spans="1:32">
      <c r="A1" s="200" t="s">
        <v>217</v>
      </c>
      <c r="B1" s="201"/>
      <c r="C1" s="201"/>
      <c r="D1" s="201"/>
      <c r="E1" s="201"/>
      <c r="F1" s="201"/>
      <c r="G1" s="202"/>
      <c r="H1" s="203"/>
      <c r="I1" s="203"/>
      <c r="J1" s="201"/>
      <c r="K1" s="201"/>
      <c r="L1" s="201"/>
      <c r="M1" s="200"/>
      <c r="N1" s="201"/>
      <c r="O1" s="201"/>
      <c r="P1" s="201"/>
      <c r="Q1" s="200"/>
      <c r="R1" s="201"/>
      <c r="S1" s="201"/>
      <c r="T1" s="201"/>
      <c r="U1" s="200"/>
      <c r="V1" s="201"/>
      <c r="W1" s="201"/>
      <c r="X1" s="201"/>
      <c r="Y1" s="200"/>
      <c r="Z1" s="200"/>
      <c r="AB1" s="201"/>
      <c r="AC1" s="201"/>
      <c r="AE1" s="201"/>
      <c r="AF1" s="201"/>
    </row>
    <row r="2" spans="1:32" s="211" customFormat="1">
      <c r="A2" s="205" t="s">
        <v>218</v>
      </c>
      <c r="B2" s="206" t="s">
        <v>219</v>
      </c>
      <c r="C2" s="207" t="s">
        <v>220</v>
      </c>
      <c r="D2" s="207" t="s">
        <v>221</v>
      </c>
      <c r="E2" s="207" t="s">
        <v>222</v>
      </c>
      <c r="F2" s="207" t="s">
        <v>223</v>
      </c>
      <c r="G2" s="208" t="s">
        <v>224</v>
      </c>
      <c r="H2" s="209" t="s">
        <v>225</v>
      </c>
      <c r="I2" s="209" t="s">
        <v>226</v>
      </c>
      <c r="J2" s="207" t="s">
        <v>227</v>
      </c>
      <c r="K2" s="207" t="s">
        <v>228</v>
      </c>
      <c r="L2" s="207" t="s">
        <v>229</v>
      </c>
      <c r="M2" s="210" t="s">
        <v>230</v>
      </c>
      <c r="N2" s="207" t="s">
        <v>231</v>
      </c>
      <c r="O2" s="207" t="s">
        <v>232</v>
      </c>
      <c r="P2" s="207" t="s">
        <v>233</v>
      </c>
      <c r="Q2" s="210" t="s">
        <v>234</v>
      </c>
      <c r="R2" s="207" t="s">
        <v>235</v>
      </c>
      <c r="S2" s="207" t="s">
        <v>236</v>
      </c>
      <c r="T2" s="207" t="s">
        <v>237</v>
      </c>
      <c r="U2" s="210" t="s">
        <v>238</v>
      </c>
      <c r="V2" s="207" t="s">
        <v>239</v>
      </c>
      <c r="W2" s="207" t="s">
        <v>240</v>
      </c>
      <c r="X2" s="207" t="s">
        <v>241</v>
      </c>
      <c r="Y2" s="210" t="s">
        <v>242</v>
      </c>
      <c r="Z2" s="210" t="s">
        <v>243</v>
      </c>
      <c r="AB2" s="207" t="s">
        <v>244</v>
      </c>
      <c r="AC2" s="207" t="s">
        <v>245</v>
      </c>
      <c r="AE2" s="207" t="s">
        <v>246</v>
      </c>
      <c r="AF2" s="207" t="s">
        <v>247</v>
      </c>
    </row>
    <row r="3" spans="1:32">
      <c r="A3" s="212" t="s">
        <v>248</v>
      </c>
      <c r="B3" s="213"/>
      <c r="C3" s="214"/>
      <c r="D3" s="214"/>
      <c r="E3" s="214"/>
      <c r="F3" s="214"/>
      <c r="G3" s="215"/>
      <c r="H3" s="216"/>
      <c r="I3" s="216"/>
      <c r="J3" s="75"/>
      <c r="K3" s="75"/>
      <c r="L3" s="75"/>
      <c r="M3" s="82"/>
      <c r="N3" s="75"/>
      <c r="O3" s="75"/>
      <c r="P3" s="75"/>
      <c r="Q3" s="82"/>
      <c r="R3" s="75"/>
      <c r="S3" s="75"/>
      <c r="T3" s="75"/>
      <c r="U3" s="82"/>
      <c r="V3" s="75"/>
      <c r="W3" s="75"/>
      <c r="X3" s="75"/>
      <c r="Y3" s="82"/>
      <c r="Z3" s="82"/>
      <c r="AB3" s="75"/>
      <c r="AC3" s="75"/>
      <c r="AE3" s="75"/>
      <c r="AF3" s="75"/>
    </row>
    <row r="4" spans="1:32">
      <c r="A4" s="212" t="s">
        <v>249</v>
      </c>
      <c r="B4" s="217" t="s">
        <v>250</v>
      </c>
      <c r="C4" s="218"/>
      <c r="D4" s="218" t="s">
        <v>251</v>
      </c>
      <c r="E4" s="219" t="s">
        <v>252</v>
      </c>
      <c r="F4" s="75"/>
      <c r="G4" s="220"/>
      <c r="H4" s="221"/>
      <c r="I4" s="221"/>
      <c r="J4" s="75"/>
      <c r="K4" s="75">
        <f>100000-100000</f>
        <v>0</v>
      </c>
      <c r="L4" s="75"/>
      <c r="M4" s="82"/>
      <c r="N4" s="75"/>
      <c r="O4" s="75"/>
      <c r="P4" s="75"/>
      <c r="Q4" s="82"/>
      <c r="R4" s="75"/>
      <c r="S4" s="75"/>
      <c r="T4" s="75"/>
      <c r="U4" s="82"/>
      <c r="V4" s="75"/>
      <c r="W4" s="75"/>
      <c r="X4" s="75"/>
      <c r="Y4" s="82"/>
      <c r="Z4" s="82">
        <f>SUM(Y4,U4,Q4,M4)</f>
        <v>0</v>
      </c>
      <c r="AB4" s="75">
        <v>0</v>
      </c>
      <c r="AC4" s="75">
        <f>Y4-AB4</f>
        <v>0</v>
      </c>
      <c r="AE4" s="75">
        <v>0</v>
      </c>
      <c r="AF4" s="75">
        <f>Z4-AE4</f>
        <v>0</v>
      </c>
    </row>
    <row r="5" spans="1:32">
      <c r="A5" s="222"/>
      <c r="B5" s="223" t="s">
        <v>253</v>
      </c>
      <c r="C5" s="224"/>
      <c r="D5" s="224" t="s">
        <v>251</v>
      </c>
      <c r="E5" s="225" t="s">
        <v>252</v>
      </c>
      <c r="F5" s="225"/>
      <c r="G5" s="226"/>
      <c r="H5" s="227"/>
      <c r="I5" s="227"/>
      <c r="J5" s="225"/>
      <c r="K5" s="225"/>
      <c r="L5" s="225">
        <v>10000</v>
      </c>
      <c r="M5" s="150"/>
      <c r="N5" s="225"/>
      <c r="O5" s="225"/>
      <c r="P5" s="225"/>
      <c r="Q5" s="150"/>
      <c r="R5" s="225"/>
      <c r="S5" s="225"/>
      <c r="T5" s="225"/>
      <c r="U5" s="150"/>
      <c r="V5" s="225"/>
      <c r="W5" s="225"/>
      <c r="X5" s="225"/>
      <c r="Y5" s="150"/>
      <c r="Z5" s="228">
        <f>SUM(Y5,U5,Q5,M5)</f>
        <v>0</v>
      </c>
      <c r="AB5" s="229">
        <v>0</v>
      </c>
      <c r="AC5" s="229">
        <f t="shared" ref="AC5:AC58" si="0">Y5-AB5</f>
        <v>0</v>
      </c>
      <c r="AE5" s="229">
        <v>0</v>
      </c>
      <c r="AF5" s="229">
        <f t="shared" ref="AF5:AF58" si="1">Z5-AE5</f>
        <v>0</v>
      </c>
    </row>
    <row r="6" spans="1:32">
      <c r="B6" s="214" t="s">
        <v>254</v>
      </c>
      <c r="C6" s="230"/>
      <c r="D6" s="231"/>
      <c r="E6" s="219"/>
      <c r="F6" s="219"/>
      <c r="G6" s="232"/>
      <c r="H6" s="233"/>
      <c r="I6" s="233"/>
      <c r="J6" s="219">
        <f t="shared" ref="J6:Z6" si="2">SUM(J4:J5)</f>
        <v>0</v>
      </c>
      <c r="K6" s="219">
        <f t="shared" si="2"/>
        <v>0</v>
      </c>
      <c r="L6" s="219">
        <f t="shared" si="2"/>
        <v>10000</v>
      </c>
      <c r="M6" s="234"/>
      <c r="N6" s="219"/>
      <c r="O6" s="219"/>
      <c r="P6" s="219"/>
      <c r="Q6" s="234"/>
      <c r="R6" s="219"/>
      <c r="S6" s="219"/>
      <c r="T6" s="219"/>
      <c r="U6" s="234"/>
      <c r="V6" s="219"/>
      <c r="W6" s="219"/>
      <c r="X6" s="219"/>
      <c r="Y6" s="234"/>
      <c r="Z6" s="234">
        <f t="shared" si="2"/>
        <v>0</v>
      </c>
      <c r="AB6" s="219">
        <v>0</v>
      </c>
      <c r="AC6" s="219">
        <f t="shared" si="0"/>
        <v>0</v>
      </c>
      <c r="AE6" s="219">
        <v>0</v>
      </c>
      <c r="AF6" s="219">
        <f t="shared" si="1"/>
        <v>0</v>
      </c>
    </row>
    <row r="7" spans="1:32">
      <c r="A7" s="212" t="s">
        <v>255</v>
      </c>
      <c r="B7" s="235" t="s">
        <v>256</v>
      </c>
      <c r="C7" s="231"/>
      <c r="D7" s="231" t="s">
        <v>257</v>
      </c>
      <c r="E7" s="219" t="s">
        <v>252</v>
      </c>
      <c r="F7" s="219"/>
      <c r="G7" s="232"/>
      <c r="H7" s="233"/>
      <c r="I7" s="233"/>
      <c r="J7" s="219"/>
      <c r="K7" s="219"/>
      <c r="L7" s="219"/>
      <c r="M7" s="234"/>
      <c r="N7" s="219"/>
      <c r="O7" s="219"/>
      <c r="P7" s="219"/>
      <c r="Q7" s="234"/>
      <c r="R7" s="219"/>
      <c r="S7" s="219"/>
      <c r="T7" s="219"/>
      <c r="U7" s="234"/>
      <c r="V7" s="236"/>
      <c r="W7" s="236"/>
      <c r="X7" s="236"/>
      <c r="Y7" s="234"/>
      <c r="Z7" s="234">
        <f>SUM(Y7,U7,Q7,M7)</f>
        <v>0</v>
      </c>
      <c r="AB7" s="219">
        <v>1000000</v>
      </c>
      <c r="AC7" s="219">
        <f t="shared" si="0"/>
        <v>-1000000</v>
      </c>
      <c r="AE7" s="219">
        <v>4748300</v>
      </c>
      <c r="AF7" s="219">
        <f t="shared" si="1"/>
        <v>-4748300</v>
      </c>
    </row>
    <row r="8" spans="1:32">
      <c r="B8" s="237" t="s">
        <v>258</v>
      </c>
      <c r="C8" s="237"/>
      <c r="D8" s="231" t="s">
        <v>259</v>
      </c>
      <c r="E8" s="219" t="s">
        <v>252</v>
      </c>
      <c r="F8" s="236"/>
      <c r="G8" s="238"/>
      <c r="H8" s="239"/>
      <c r="I8" s="239"/>
      <c r="J8" s="236"/>
      <c r="K8" s="236"/>
      <c r="L8" s="236"/>
      <c r="M8" s="234"/>
      <c r="N8" s="236"/>
      <c r="O8" s="236"/>
      <c r="P8" s="236"/>
      <c r="Q8" s="234"/>
      <c r="R8" s="236"/>
      <c r="S8" s="236"/>
      <c r="T8" s="236"/>
      <c r="U8" s="234"/>
      <c r="V8" s="236"/>
      <c r="W8" s="236"/>
      <c r="X8" s="236"/>
      <c r="Y8" s="234"/>
      <c r="Z8" s="234">
        <f t="shared" ref="Z8:Z28" si="3">SUM(Y8,U8,Q8,M8)</f>
        <v>0</v>
      </c>
      <c r="AB8" s="236">
        <v>0</v>
      </c>
      <c r="AC8" s="236">
        <f>Y8-AB8</f>
        <v>0</v>
      </c>
      <c r="AE8" s="236"/>
      <c r="AF8" s="236">
        <f>Z8-AE8</f>
        <v>0</v>
      </c>
    </row>
    <row r="9" spans="1:32">
      <c r="B9" s="237" t="s">
        <v>260</v>
      </c>
      <c r="C9" s="231"/>
      <c r="D9" s="231" t="s">
        <v>194</v>
      </c>
      <c r="E9" s="219" t="s">
        <v>252</v>
      </c>
      <c r="F9" s="236"/>
      <c r="G9" s="240"/>
      <c r="H9" s="239"/>
      <c r="I9" s="239"/>
      <c r="J9" s="236"/>
      <c r="K9" s="236"/>
      <c r="L9" s="236"/>
      <c r="M9" s="234"/>
      <c r="N9" s="236"/>
      <c r="O9" s="236"/>
      <c r="P9" s="236"/>
      <c r="Q9" s="234"/>
      <c r="R9" s="236"/>
      <c r="S9" s="236"/>
      <c r="T9" s="236"/>
      <c r="U9" s="234"/>
      <c r="V9" s="236"/>
      <c r="W9" s="236"/>
      <c r="X9" s="236"/>
      <c r="Y9" s="234"/>
      <c r="Z9" s="234">
        <f t="shared" si="3"/>
        <v>0</v>
      </c>
      <c r="AB9" s="236">
        <v>1500000</v>
      </c>
      <c r="AC9" s="236">
        <f t="shared" si="0"/>
        <v>-1500000</v>
      </c>
      <c r="AE9" s="236">
        <v>1500000</v>
      </c>
      <c r="AF9" s="236">
        <f t="shared" si="1"/>
        <v>-1500000</v>
      </c>
    </row>
    <row r="10" spans="1:32">
      <c r="B10" s="235" t="s">
        <v>261</v>
      </c>
      <c r="C10" s="231"/>
      <c r="D10" s="231" t="s">
        <v>195</v>
      </c>
      <c r="E10" s="219" t="s">
        <v>252</v>
      </c>
      <c r="F10" s="219"/>
      <c r="G10" s="232"/>
      <c r="H10" s="233"/>
      <c r="I10" s="233"/>
      <c r="J10" s="219"/>
      <c r="K10" s="219"/>
      <c r="L10" s="219"/>
      <c r="M10" s="234"/>
      <c r="N10" s="219"/>
      <c r="O10" s="219"/>
      <c r="P10" s="219"/>
      <c r="Q10" s="234"/>
      <c r="R10" s="219"/>
      <c r="S10" s="219"/>
      <c r="T10" s="219"/>
      <c r="U10" s="234"/>
      <c r="V10" s="236"/>
      <c r="W10" s="236"/>
      <c r="X10" s="236"/>
      <c r="Y10" s="234"/>
      <c r="Z10" s="234">
        <f t="shared" si="3"/>
        <v>0</v>
      </c>
      <c r="AB10" s="219">
        <v>0</v>
      </c>
      <c r="AC10" s="219">
        <f>Y10-AB10</f>
        <v>0</v>
      </c>
      <c r="AE10" s="219">
        <v>1000000</v>
      </c>
      <c r="AF10" s="219">
        <f>Z10-AE10</f>
        <v>-1000000</v>
      </c>
    </row>
    <row r="11" spans="1:32">
      <c r="B11" s="235" t="s">
        <v>262</v>
      </c>
      <c r="C11" s="231"/>
      <c r="D11" s="231" t="s">
        <v>263</v>
      </c>
      <c r="E11" s="219" t="s">
        <v>252</v>
      </c>
      <c r="F11" s="219"/>
      <c r="G11" s="232"/>
      <c r="H11" s="233"/>
      <c r="I11" s="233"/>
      <c r="J11" s="219"/>
      <c r="K11" s="219"/>
      <c r="L11" s="219"/>
      <c r="M11" s="234"/>
      <c r="N11" s="219"/>
      <c r="O11" s="219"/>
      <c r="P11" s="219"/>
      <c r="Q11" s="234"/>
      <c r="R11" s="219"/>
      <c r="S11" s="219"/>
      <c r="T11" s="219"/>
      <c r="U11" s="234"/>
      <c r="V11" s="236"/>
      <c r="W11" s="236"/>
      <c r="X11" s="236"/>
      <c r="Y11" s="234"/>
      <c r="Z11" s="234">
        <f t="shared" si="3"/>
        <v>0</v>
      </c>
      <c r="AB11" s="219">
        <v>0</v>
      </c>
      <c r="AC11" s="219">
        <f>Y11-AB11</f>
        <v>0</v>
      </c>
      <c r="AE11" s="219">
        <v>625000</v>
      </c>
      <c r="AF11" s="219">
        <f>Z11-AE11</f>
        <v>-625000</v>
      </c>
    </row>
    <row r="12" spans="1:32">
      <c r="B12" s="235" t="s">
        <v>264</v>
      </c>
      <c r="C12" s="231"/>
      <c r="D12" s="231"/>
      <c r="E12" s="219" t="s">
        <v>252</v>
      </c>
      <c r="F12" s="219"/>
      <c r="G12" s="232"/>
      <c r="H12" s="233"/>
      <c r="I12" s="233"/>
      <c r="J12" s="219"/>
      <c r="K12" s="219"/>
      <c r="L12" s="219"/>
      <c r="M12" s="234"/>
      <c r="N12" s="219"/>
      <c r="O12" s="219"/>
      <c r="P12" s="219"/>
      <c r="Q12" s="234"/>
      <c r="R12" s="219"/>
      <c r="S12" s="219"/>
      <c r="T12" s="219"/>
      <c r="U12" s="234"/>
      <c r="V12" s="236"/>
      <c r="W12" s="236"/>
      <c r="X12" s="236"/>
      <c r="Y12" s="234"/>
      <c r="Z12" s="234">
        <f t="shared" si="3"/>
        <v>0</v>
      </c>
      <c r="AB12" s="219">
        <v>0</v>
      </c>
      <c r="AC12" s="219">
        <f>Y12-AB12</f>
        <v>0</v>
      </c>
      <c r="AE12" s="219">
        <v>482371</v>
      </c>
      <c r="AF12" s="219">
        <f>Z12-AE12</f>
        <v>-482371</v>
      </c>
    </row>
    <row r="13" spans="1:32">
      <c r="B13" s="237" t="s">
        <v>265</v>
      </c>
      <c r="C13" s="231"/>
      <c r="D13" s="231" t="s">
        <v>266</v>
      </c>
      <c r="E13" s="219" t="s">
        <v>252</v>
      </c>
      <c r="F13" s="236"/>
      <c r="G13" s="204"/>
      <c r="H13" s="239"/>
      <c r="I13" s="239"/>
      <c r="J13" s="236"/>
      <c r="K13" s="236"/>
      <c r="L13" s="236"/>
      <c r="M13" s="234"/>
      <c r="N13" s="236"/>
      <c r="O13" s="236"/>
      <c r="P13" s="236"/>
      <c r="Q13" s="234"/>
      <c r="R13" s="236"/>
      <c r="S13" s="236"/>
      <c r="T13" s="236"/>
      <c r="U13" s="234"/>
      <c r="V13" s="236"/>
      <c r="W13" s="236"/>
      <c r="X13" s="236"/>
      <c r="Y13" s="234"/>
      <c r="Z13" s="234">
        <f t="shared" si="3"/>
        <v>0</v>
      </c>
      <c r="AB13" s="236">
        <v>1000000</v>
      </c>
      <c r="AC13" s="236">
        <f>Y13-AB13</f>
        <v>-1000000</v>
      </c>
      <c r="AE13" s="236">
        <v>1048882</v>
      </c>
      <c r="AF13" s="236">
        <f>Z13-AE13</f>
        <v>-1048882</v>
      </c>
    </row>
    <row r="14" spans="1:32">
      <c r="B14" s="237" t="s">
        <v>267</v>
      </c>
      <c r="C14" s="231"/>
      <c r="D14" s="231"/>
      <c r="E14" s="219"/>
      <c r="F14" s="236"/>
      <c r="G14" s="204"/>
      <c r="H14" s="239"/>
      <c r="I14" s="239"/>
      <c r="J14" s="236"/>
      <c r="K14" s="236"/>
      <c r="L14" s="236"/>
      <c r="M14" s="234"/>
      <c r="N14" s="236"/>
      <c r="O14" s="236"/>
      <c r="P14" s="236"/>
      <c r="Q14" s="234"/>
      <c r="R14" s="236"/>
      <c r="S14" s="236"/>
      <c r="T14" s="236"/>
      <c r="U14" s="234"/>
      <c r="V14" s="236"/>
      <c r="W14" s="236"/>
      <c r="X14" s="236"/>
      <c r="Y14" s="234"/>
      <c r="Z14" s="234">
        <f t="shared" si="3"/>
        <v>0</v>
      </c>
      <c r="AB14" s="236"/>
      <c r="AC14" s="236"/>
      <c r="AE14" s="236"/>
      <c r="AF14" s="236"/>
    </row>
    <row r="15" spans="1:32">
      <c r="B15" s="237" t="s">
        <v>268</v>
      </c>
      <c r="C15" s="231"/>
      <c r="D15" s="231"/>
      <c r="E15" s="219"/>
      <c r="F15" s="236"/>
      <c r="G15" s="204"/>
      <c r="H15" s="239"/>
      <c r="I15" s="239"/>
      <c r="J15" s="236"/>
      <c r="K15" s="236"/>
      <c r="L15" s="236"/>
      <c r="M15" s="234"/>
      <c r="N15" s="236"/>
      <c r="O15" s="236"/>
      <c r="P15" s="236"/>
      <c r="Q15" s="234"/>
      <c r="R15" s="236"/>
      <c r="S15" s="236"/>
      <c r="T15" s="122"/>
      <c r="U15" s="234"/>
      <c r="V15" s="236"/>
      <c r="W15" s="236"/>
      <c r="X15" s="236"/>
      <c r="Y15" s="234"/>
      <c r="Z15" s="234">
        <f t="shared" si="3"/>
        <v>0</v>
      </c>
      <c r="AB15" s="236"/>
      <c r="AC15" s="236"/>
      <c r="AE15" s="236"/>
      <c r="AF15" s="236"/>
    </row>
    <row r="16" spans="1:32">
      <c r="B16" s="237" t="s">
        <v>269</v>
      </c>
      <c r="C16" s="231"/>
      <c r="D16" s="231"/>
      <c r="E16" s="219"/>
      <c r="F16" s="236"/>
      <c r="G16" s="204"/>
      <c r="H16" s="239"/>
      <c r="I16" s="239"/>
      <c r="J16" s="236"/>
      <c r="K16" s="236"/>
      <c r="L16" s="236"/>
      <c r="M16" s="234"/>
      <c r="N16" s="236"/>
      <c r="O16" s="236"/>
      <c r="P16" s="236"/>
      <c r="Q16" s="234"/>
      <c r="R16" s="236"/>
      <c r="S16" s="236"/>
      <c r="T16" s="122"/>
      <c r="U16" s="234"/>
      <c r="V16" s="236"/>
      <c r="W16" s="236"/>
      <c r="X16" s="236"/>
      <c r="Y16" s="234"/>
      <c r="Z16" s="234">
        <f t="shared" si="3"/>
        <v>0</v>
      </c>
      <c r="AB16" s="236"/>
      <c r="AC16" s="236"/>
      <c r="AE16" s="236"/>
      <c r="AF16" s="236"/>
    </row>
    <row r="17" spans="1:32">
      <c r="B17" s="237" t="s">
        <v>270</v>
      </c>
      <c r="C17" s="231"/>
      <c r="D17" s="231"/>
      <c r="E17" s="219"/>
      <c r="F17" s="236"/>
      <c r="G17" s="204"/>
      <c r="H17" s="239"/>
      <c r="I17" s="239"/>
      <c r="J17" s="236"/>
      <c r="K17" s="236"/>
      <c r="L17" s="236"/>
      <c r="M17" s="234"/>
      <c r="N17" s="236"/>
      <c r="O17" s="236"/>
      <c r="P17" s="236"/>
      <c r="Q17" s="234"/>
      <c r="R17" s="236"/>
      <c r="S17" s="236"/>
      <c r="T17" s="122"/>
      <c r="U17" s="234"/>
      <c r="V17" s="236"/>
      <c r="W17" s="236"/>
      <c r="X17" s="236"/>
      <c r="Y17" s="234"/>
      <c r="Z17" s="234">
        <f t="shared" si="3"/>
        <v>0</v>
      </c>
      <c r="AB17" s="236"/>
      <c r="AC17" s="236"/>
      <c r="AE17" s="236"/>
      <c r="AF17" s="236"/>
    </row>
    <row r="18" spans="1:32">
      <c r="B18" s="237" t="s">
        <v>271</v>
      </c>
      <c r="C18" s="231"/>
      <c r="D18" s="231"/>
      <c r="E18" s="219"/>
      <c r="F18" s="236"/>
      <c r="G18" s="204"/>
      <c r="H18" s="239"/>
      <c r="I18" s="239"/>
      <c r="J18" s="236"/>
      <c r="K18" s="236"/>
      <c r="L18" s="236"/>
      <c r="M18" s="234"/>
      <c r="N18" s="236"/>
      <c r="O18" s="236"/>
      <c r="P18" s="236"/>
      <c r="Q18" s="234"/>
      <c r="R18" s="236"/>
      <c r="S18" s="236"/>
      <c r="T18" s="122"/>
      <c r="U18" s="234"/>
      <c r="V18" s="236"/>
      <c r="W18" s="236"/>
      <c r="X18" s="236"/>
      <c r="Y18" s="234"/>
      <c r="Z18" s="234">
        <f t="shared" si="3"/>
        <v>0</v>
      </c>
      <c r="AB18" s="236"/>
      <c r="AC18" s="236"/>
      <c r="AE18" s="236"/>
      <c r="AF18" s="236"/>
    </row>
    <row r="19" spans="1:32">
      <c r="B19" s="237" t="s">
        <v>272</v>
      </c>
      <c r="C19" s="231"/>
      <c r="D19" s="231"/>
      <c r="E19" s="219"/>
      <c r="F19" s="236"/>
      <c r="G19" s="204"/>
      <c r="H19" s="239"/>
      <c r="I19" s="239"/>
      <c r="J19" s="236"/>
      <c r="K19" s="236"/>
      <c r="L19" s="236"/>
      <c r="M19" s="234"/>
      <c r="N19" s="236"/>
      <c r="O19" s="236"/>
      <c r="P19" s="236"/>
      <c r="Q19" s="234"/>
      <c r="R19" s="236"/>
      <c r="S19" s="236"/>
      <c r="T19" s="122"/>
      <c r="U19" s="234"/>
      <c r="V19" s="236"/>
      <c r="W19" s="236"/>
      <c r="X19" s="236"/>
      <c r="Y19" s="234"/>
      <c r="Z19" s="234">
        <f t="shared" si="3"/>
        <v>0</v>
      </c>
      <c r="AB19" s="236"/>
      <c r="AC19" s="236"/>
      <c r="AE19" s="236"/>
      <c r="AF19" s="236"/>
    </row>
    <row r="20" spans="1:32">
      <c r="B20" s="237" t="s">
        <v>273</v>
      </c>
      <c r="C20" s="231"/>
      <c r="D20" s="231"/>
      <c r="E20" s="219"/>
      <c r="F20" s="46"/>
      <c r="G20" s="238"/>
      <c r="H20" s="239"/>
      <c r="I20" s="239"/>
      <c r="J20" s="236"/>
      <c r="K20" s="236">
        <v>170367</v>
      </c>
      <c r="L20" s="236"/>
      <c r="M20" s="234"/>
      <c r="N20" s="236"/>
      <c r="O20" s="236"/>
      <c r="P20" s="236"/>
      <c r="Q20" s="234"/>
      <c r="R20" s="241"/>
      <c r="S20" s="236"/>
      <c r="T20" s="122"/>
      <c r="U20" s="234"/>
      <c r="V20" s="236"/>
      <c r="W20" s="236"/>
      <c r="X20" s="122"/>
      <c r="Y20" s="234"/>
      <c r="Z20" s="234">
        <f t="shared" si="3"/>
        <v>0</v>
      </c>
      <c r="AB20" s="236"/>
      <c r="AC20" s="236"/>
      <c r="AE20" s="236"/>
      <c r="AF20" s="236"/>
    </row>
    <row r="21" spans="1:32">
      <c r="A21" s="222"/>
      <c r="B21" s="242"/>
      <c r="C21" s="224"/>
      <c r="D21" s="243"/>
      <c r="E21" s="225"/>
      <c r="F21" s="225"/>
      <c r="G21" s="226"/>
      <c r="H21" s="227"/>
      <c r="I21" s="227"/>
      <c r="J21" s="225"/>
      <c r="K21" s="225"/>
      <c r="L21" s="225"/>
      <c r="M21" s="228"/>
      <c r="N21" s="225"/>
      <c r="O21" s="225"/>
      <c r="P21" s="225"/>
      <c r="Q21" s="228"/>
      <c r="R21" s="225"/>
      <c r="S21" s="225"/>
      <c r="T21" s="225"/>
      <c r="U21" s="228"/>
      <c r="V21" s="225"/>
      <c r="W21" s="225"/>
      <c r="X21" s="225"/>
      <c r="Y21" s="228"/>
      <c r="Z21" s="228">
        <f t="shared" si="3"/>
        <v>0</v>
      </c>
      <c r="AB21" s="225"/>
      <c r="AC21" s="225">
        <f t="shared" si="0"/>
        <v>0</v>
      </c>
      <c r="AE21" s="225"/>
      <c r="AF21" s="225">
        <f t="shared" si="1"/>
        <v>0</v>
      </c>
    </row>
    <row r="22" spans="1:32">
      <c r="B22" s="214" t="s">
        <v>274</v>
      </c>
      <c r="C22" s="230"/>
      <c r="D22" s="231"/>
      <c r="E22" s="219"/>
      <c r="F22" s="219"/>
      <c r="G22" s="232"/>
      <c r="H22" s="233"/>
      <c r="I22" s="233"/>
      <c r="J22" s="219">
        <f t="shared" ref="J22:Y22" si="4">SUM(J7:J21)</f>
        <v>0</v>
      </c>
      <c r="K22" s="219">
        <f t="shared" si="4"/>
        <v>170367</v>
      </c>
      <c r="L22" s="219">
        <f t="shared" si="4"/>
        <v>0</v>
      </c>
      <c r="M22" s="234"/>
      <c r="N22" s="219"/>
      <c r="O22" s="219"/>
      <c r="P22" s="219"/>
      <c r="Q22" s="234"/>
      <c r="R22" s="219"/>
      <c r="S22" s="219"/>
      <c r="T22" s="219"/>
      <c r="U22" s="234"/>
      <c r="V22" s="219"/>
      <c r="W22" s="219"/>
      <c r="X22" s="219"/>
      <c r="Y22" s="234"/>
      <c r="Z22" s="234">
        <f t="shared" si="3"/>
        <v>0</v>
      </c>
      <c r="AB22" s="219">
        <f>SUM(AB7:AB21)</f>
        <v>3500000</v>
      </c>
      <c r="AC22" s="219">
        <f t="shared" si="0"/>
        <v>-3500000</v>
      </c>
      <c r="AE22" s="219">
        <f>SUM(AE7:AE21)</f>
        <v>9404553</v>
      </c>
      <c r="AF22" s="219">
        <f t="shared" si="1"/>
        <v>-9404553</v>
      </c>
    </row>
    <row r="23" spans="1:32">
      <c r="A23" s="212" t="s">
        <v>275</v>
      </c>
      <c r="B23" s="230" t="s">
        <v>276</v>
      </c>
      <c r="C23" s="237" t="s">
        <v>277</v>
      </c>
      <c r="D23" s="231" t="s">
        <v>278</v>
      </c>
      <c r="E23" s="219" t="s">
        <v>252</v>
      </c>
      <c r="F23" s="219"/>
      <c r="G23" s="232"/>
      <c r="H23" s="233"/>
      <c r="I23" s="233"/>
      <c r="J23" s="219"/>
      <c r="K23" s="219"/>
      <c r="L23" s="219"/>
      <c r="M23" s="234"/>
      <c r="N23" s="219"/>
      <c r="O23" s="219"/>
      <c r="P23" s="219"/>
      <c r="Q23" s="234"/>
      <c r="R23" s="241"/>
      <c r="S23" s="241"/>
      <c r="T23" s="122"/>
      <c r="U23" s="234"/>
      <c r="V23" s="219"/>
      <c r="W23" s="236"/>
      <c r="X23" s="219"/>
      <c r="Y23" s="234"/>
      <c r="Z23" s="234">
        <f t="shared" si="3"/>
        <v>0</v>
      </c>
      <c r="AB23" s="219">
        <v>0</v>
      </c>
      <c r="AC23" s="219">
        <f t="shared" si="0"/>
        <v>0</v>
      </c>
      <c r="AE23" s="219">
        <v>700000</v>
      </c>
      <c r="AF23" s="219">
        <f t="shared" si="1"/>
        <v>-700000</v>
      </c>
    </row>
    <row r="24" spans="1:32">
      <c r="B24" s="238" t="s">
        <v>279</v>
      </c>
      <c r="C24" s="231"/>
      <c r="D24" s="231" t="s">
        <v>280</v>
      </c>
      <c r="E24" s="219" t="s">
        <v>252</v>
      </c>
      <c r="F24" s="219"/>
      <c r="G24" s="238"/>
      <c r="H24" s="233"/>
      <c r="I24" s="233"/>
      <c r="J24" s="219">
        <f>443432+6447.82+525278</f>
        <v>975157.82000000007</v>
      </c>
      <c r="K24" s="219"/>
      <c r="L24" s="219"/>
      <c r="M24" s="234"/>
      <c r="N24" s="219"/>
      <c r="O24" s="219"/>
      <c r="P24" s="219"/>
      <c r="Q24" s="234"/>
      <c r="R24" s="219"/>
      <c r="S24" s="219"/>
      <c r="T24" s="219"/>
      <c r="U24" s="234"/>
      <c r="V24" s="236"/>
      <c r="W24" s="236"/>
      <c r="X24" s="219"/>
      <c r="Y24" s="234"/>
      <c r="Z24" s="234">
        <f t="shared" si="3"/>
        <v>0</v>
      </c>
      <c r="AB24" s="219"/>
      <c r="AC24" s="219"/>
      <c r="AE24" s="219"/>
      <c r="AF24" s="219"/>
    </row>
    <row r="25" spans="1:32">
      <c r="B25" s="237" t="s">
        <v>281</v>
      </c>
      <c r="C25" s="231"/>
      <c r="D25" s="231" t="s">
        <v>280</v>
      </c>
      <c r="E25" s="219" t="s">
        <v>252</v>
      </c>
      <c r="F25" s="46"/>
      <c r="G25" s="238"/>
      <c r="H25" s="239"/>
      <c r="I25" s="239"/>
      <c r="J25" s="236"/>
      <c r="K25" s="236">
        <f>436400</f>
        <v>436400</v>
      </c>
      <c r="L25" s="236"/>
      <c r="M25" s="234"/>
      <c r="N25" s="236"/>
      <c r="O25" s="236"/>
      <c r="P25" s="236"/>
      <c r="Q25" s="234"/>
      <c r="R25" s="241"/>
      <c r="S25" s="236"/>
      <c r="T25" s="122"/>
      <c r="U25" s="234"/>
      <c r="V25" s="236"/>
      <c r="W25" s="236"/>
      <c r="X25" s="85"/>
      <c r="Y25" s="234"/>
      <c r="Z25" s="234">
        <f>SUM(Y25,U25,Q25,M25)</f>
        <v>0</v>
      </c>
      <c r="AB25" s="236"/>
      <c r="AC25" s="236"/>
      <c r="AE25" s="236"/>
      <c r="AF25" s="236"/>
    </row>
    <row r="26" spans="1:32">
      <c r="B26" s="237" t="s">
        <v>282</v>
      </c>
      <c r="C26" s="231"/>
      <c r="D26" s="231" t="s">
        <v>280</v>
      </c>
      <c r="E26" s="219"/>
      <c r="F26" s="46"/>
      <c r="G26" s="238"/>
      <c r="H26" s="239"/>
      <c r="I26" s="239"/>
      <c r="J26" s="236"/>
      <c r="K26" s="236"/>
      <c r="L26" s="236"/>
      <c r="M26" s="234"/>
      <c r="N26" s="236"/>
      <c r="O26" s="236"/>
      <c r="P26" s="236"/>
      <c r="Q26" s="234"/>
      <c r="R26" s="241"/>
      <c r="S26" s="236"/>
      <c r="T26" s="122"/>
      <c r="U26" s="234"/>
      <c r="V26" s="236"/>
      <c r="W26" s="236"/>
      <c r="X26" s="85"/>
      <c r="Y26" s="234"/>
      <c r="Z26" s="234">
        <f>SUM(Y26,U26,Q26,M26)</f>
        <v>0</v>
      </c>
      <c r="AB26" s="236"/>
      <c r="AC26" s="236"/>
      <c r="AE26" s="236"/>
      <c r="AF26" s="236"/>
    </row>
    <row r="27" spans="1:32">
      <c r="B27" s="244" t="s">
        <v>283</v>
      </c>
      <c r="C27" s="231"/>
      <c r="D27" s="231" t="s">
        <v>280</v>
      </c>
      <c r="E27" s="219" t="s">
        <v>252</v>
      </c>
      <c r="F27" s="219"/>
      <c r="G27" s="232"/>
      <c r="H27" s="233"/>
      <c r="I27" s="233"/>
      <c r="J27" s="219"/>
      <c r="K27" s="219"/>
      <c r="L27" s="219"/>
      <c r="M27" s="234"/>
      <c r="N27" s="219"/>
      <c r="O27" s="219"/>
      <c r="P27" s="219"/>
      <c r="Q27" s="234"/>
      <c r="R27" s="219"/>
      <c r="S27" s="219"/>
      <c r="T27" s="219"/>
      <c r="U27" s="234"/>
      <c r="V27" s="236"/>
      <c r="W27" s="241"/>
      <c r="X27" s="236"/>
      <c r="Y27" s="234"/>
      <c r="Z27" s="234">
        <f>SUM(Y27,U27,Q27,M27)</f>
        <v>0</v>
      </c>
      <c r="AB27" s="219">
        <v>700000</v>
      </c>
      <c r="AC27" s="219">
        <f>Y27-AB27</f>
        <v>-700000</v>
      </c>
      <c r="AE27" s="219">
        <v>700000</v>
      </c>
      <c r="AF27" s="219">
        <f>Z27-AE27</f>
        <v>-700000</v>
      </c>
    </row>
    <row r="28" spans="1:32">
      <c r="B28" s="237" t="s">
        <v>284</v>
      </c>
      <c r="C28" s="231"/>
      <c r="D28" s="231" t="s">
        <v>280</v>
      </c>
      <c r="E28" s="219" t="s">
        <v>252</v>
      </c>
      <c r="F28" s="236"/>
      <c r="G28" s="240"/>
      <c r="H28" s="239"/>
      <c r="I28" s="239"/>
      <c r="J28" s="236"/>
      <c r="K28" s="236"/>
      <c r="L28" s="236"/>
      <c r="M28" s="234"/>
      <c r="N28" s="236"/>
      <c r="O28" s="236"/>
      <c r="P28" s="236"/>
      <c r="Q28" s="234"/>
      <c r="R28" s="236"/>
      <c r="S28" s="236"/>
      <c r="T28" s="236"/>
      <c r="U28" s="234"/>
      <c r="V28" s="236"/>
      <c r="W28" s="236"/>
      <c r="X28" s="236"/>
      <c r="Y28" s="234"/>
      <c r="Z28" s="234">
        <f t="shared" si="3"/>
        <v>0</v>
      </c>
      <c r="AB28" s="236"/>
      <c r="AC28" s="236"/>
      <c r="AE28" s="236"/>
      <c r="AF28" s="236"/>
    </row>
    <row r="29" spans="1:32">
      <c r="A29" s="222"/>
      <c r="B29" s="223"/>
      <c r="C29" s="223"/>
      <c r="D29" s="224"/>
      <c r="E29" s="225"/>
      <c r="F29" s="225"/>
      <c r="G29" s="226"/>
      <c r="H29" s="227"/>
      <c r="I29" s="227"/>
      <c r="J29" s="225"/>
      <c r="K29" s="225"/>
      <c r="L29" s="225"/>
      <c r="M29" s="228"/>
      <c r="N29" s="225"/>
      <c r="O29" s="225"/>
      <c r="P29" s="225"/>
      <c r="Q29" s="228"/>
      <c r="R29" s="225"/>
      <c r="S29" s="225"/>
      <c r="T29" s="225"/>
      <c r="U29" s="228"/>
      <c r="V29" s="225"/>
      <c r="W29" s="225"/>
      <c r="X29" s="225"/>
      <c r="Y29" s="228"/>
      <c r="Z29" s="228"/>
      <c r="AB29" s="225"/>
      <c r="AC29" s="225"/>
      <c r="AE29" s="225"/>
      <c r="AF29" s="225"/>
    </row>
    <row r="30" spans="1:32">
      <c r="B30" s="214" t="s">
        <v>285</v>
      </c>
      <c r="C30" s="230"/>
      <c r="D30" s="231"/>
      <c r="E30" s="219"/>
      <c r="F30" s="219"/>
      <c r="G30" s="232"/>
      <c r="H30" s="233"/>
      <c r="I30" s="233"/>
      <c r="J30" s="219">
        <f t="shared" ref="J30:Z30" si="5">SUM(J23:J29)</f>
        <v>975157.82000000007</v>
      </c>
      <c r="K30" s="219">
        <f t="shared" si="5"/>
        <v>436400</v>
      </c>
      <c r="L30" s="219">
        <f t="shared" si="5"/>
        <v>0</v>
      </c>
      <c r="M30" s="234"/>
      <c r="N30" s="219"/>
      <c r="O30" s="219"/>
      <c r="P30" s="219"/>
      <c r="Q30" s="234"/>
      <c r="R30" s="219"/>
      <c r="S30" s="219"/>
      <c r="T30" s="219"/>
      <c r="U30" s="234"/>
      <c r="V30" s="219"/>
      <c r="W30" s="219"/>
      <c r="X30" s="219"/>
      <c r="Y30" s="234"/>
      <c r="Z30" s="234">
        <f t="shared" si="5"/>
        <v>0</v>
      </c>
      <c r="AB30" s="219">
        <f>SUM(AB23:AB29)</f>
        <v>700000</v>
      </c>
      <c r="AC30" s="219">
        <f t="shared" si="0"/>
        <v>-700000</v>
      </c>
      <c r="AE30" s="219">
        <f>SUM(AE23:AE29)</f>
        <v>1400000</v>
      </c>
      <c r="AF30" s="219">
        <f t="shared" si="1"/>
        <v>-1400000</v>
      </c>
    </row>
    <row r="31" spans="1:32">
      <c r="A31" s="235" t="s">
        <v>286</v>
      </c>
      <c r="B31" s="235" t="s">
        <v>287</v>
      </c>
      <c r="C31" s="244" t="s">
        <v>288</v>
      </c>
      <c r="D31" s="231" t="s">
        <v>289</v>
      </c>
      <c r="E31" s="219" t="s">
        <v>290</v>
      </c>
      <c r="F31" s="219"/>
      <c r="G31" s="232"/>
      <c r="H31" s="233"/>
      <c r="I31" s="233"/>
      <c r="J31" s="219"/>
      <c r="K31" s="219"/>
      <c r="L31" s="219"/>
      <c r="M31" s="234"/>
      <c r="N31" s="219"/>
      <c r="O31" s="219"/>
      <c r="P31" s="219"/>
      <c r="Q31" s="234"/>
      <c r="R31" s="219"/>
      <c r="S31" s="219"/>
      <c r="T31" s="219"/>
      <c r="U31" s="234"/>
      <c r="V31" s="219"/>
      <c r="W31" s="219"/>
      <c r="X31" s="219"/>
      <c r="Y31" s="234"/>
      <c r="Z31" s="234">
        <f t="shared" ref="Z31:Z55" si="6">SUM(Y31,U31,Q31,M31)</f>
        <v>0</v>
      </c>
      <c r="AB31" s="219">
        <v>0</v>
      </c>
      <c r="AC31" s="219">
        <f t="shared" si="0"/>
        <v>0</v>
      </c>
      <c r="AE31" s="219">
        <v>0</v>
      </c>
      <c r="AF31" s="219">
        <f t="shared" si="1"/>
        <v>0</v>
      </c>
    </row>
    <row r="32" spans="1:32">
      <c r="A32" s="244" t="s">
        <v>291</v>
      </c>
      <c r="B32" s="235" t="s">
        <v>292</v>
      </c>
      <c r="C32" s="244" t="s">
        <v>293</v>
      </c>
      <c r="D32" s="231" t="s">
        <v>289</v>
      </c>
      <c r="E32" s="219" t="s">
        <v>290</v>
      </c>
      <c r="F32" s="219"/>
      <c r="G32" s="232"/>
      <c r="H32" s="233"/>
      <c r="I32" s="233"/>
      <c r="J32" s="219">
        <f t="shared" ref="J32:L32" si="7">560000/12</f>
        <v>46666.666666666664</v>
      </c>
      <c r="K32" s="219">
        <f t="shared" si="7"/>
        <v>46666.666666666664</v>
      </c>
      <c r="L32" s="219">
        <f t="shared" si="7"/>
        <v>46666.666666666664</v>
      </c>
      <c r="M32" s="234"/>
      <c r="N32" s="219"/>
      <c r="O32" s="219"/>
      <c r="P32" s="219"/>
      <c r="Q32" s="234"/>
      <c r="R32" s="219"/>
      <c r="S32" s="219"/>
      <c r="T32" s="219"/>
      <c r="U32" s="234"/>
      <c r="V32" s="219"/>
      <c r="W32" s="219"/>
      <c r="X32" s="219"/>
      <c r="Y32" s="234"/>
      <c r="Z32" s="234">
        <f t="shared" si="6"/>
        <v>0</v>
      </c>
      <c r="AB32" s="219">
        <v>139999.97999999998</v>
      </c>
      <c r="AC32" s="219">
        <f t="shared" si="0"/>
        <v>-139999.97999999998</v>
      </c>
      <c r="AE32" s="219">
        <v>560000.03</v>
      </c>
      <c r="AF32" s="219">
        <f t="shared" si="1"/>
        <v>-560000.03</v>
      </c>
    </row>
    <row r="33" spans="1:32">
      <c r="A33" s="244"/>
      <c r="B33" s="235" t="s">
        <v>294</v>
      </c>
      <c r="C33" s="244" t="s">
        <v>293</v>
      </c>
      <c r="D33" s="231" t="s">
        <v>289</v>
      </c>
      <c r="E33" s="219" t="s">
        <v>290</v>
      </c>
      <c r="F33" s="219"/>
      <c r="G33" s="232"/>
      <c r="H33" s="233"/>
      <c r="I33" s="233"/>
      <c r="J33" s="219"/>
      <c r="K33" s="219"/>
      <c r="L33" s="219">
        <v>25000</v>
      </c>
      <c r="M33" s="234"/>
      <c r="N33" s="219"/>
      <c r="O33" s="219"/>
      <c r="P33" s="219"/>
      <c r="Q33" s="234"/>
      <c r="R33" s="219"/>
      <c r="S33" s="219"/>
      <c r="T33" s="219"/>
      <c r="U33" s="234"/>
      <c r="V33" s="219"/>
      <c r="W33" s="219"/>
      <c r="X33" s="219"/>
      <c r="Y33" s="234"/>
      <c r="Z33" s="234">
        <f t="shared" si="6"/>
        <v>0</v>
      </c>
      <c r="AB33" s="219">
        <v>25000.03</v>
      </c>
      <c r="AC33" s="219">
        <f t="shared" si="0"/>
        <v>-25000.03</v>
      </c>
      <c r="AE33" s="219">
        <v>100000</v>
      </c>
      <c r="AF33" s="219">
        <f t="shared" si="1"/>
        <v>-100000</v>
      </c>
    </row>
    <row r="34" spans="1:32">
      <c r="A34" s="244"/>
      <c r="B34" s="235" t="s">
        <v>295</v>
      </c>
      <c r="C34" s="244" t="s">
        <v>293</v>
      </c>
      <c r="D34" s="231" t="s">
        <v>289</v>
      </c>
      <c r="E34" s="219" t="s">
        <v>290</v>
      </c>
      <c r="F34" s="219"/>
      <c r="G34" s="232"/>
      <c r="H34" s="233"/>
      <c r="I34" s="233"/>
      <c r="J34" s="219">
        <f t="shared" ref="J34:L34" si="8">2400000/12</f>
        <v>200000</v>
      </c>
      <c r="K34" s="219">
        <f t="shared" si="8"/>
        <v>200000</v>
      </c>
      <c r="L34" s="219">
        <f t="shared" si="8"/>
        <v>200000</v>
      </c>
      <c r="M34" s="234"/>
      <c r="N34" s="219"/>
      <c r="O34" s="219"/>
      <c r="P34" s="219"/>
      <c r="Q34" s="234"/>
      <c r="R34" s="219"/>
      <c r="S34" s="219"/>
      <c r="T34" s="219"/>
      <c r="U34" s="234"/>
      <c r="V34" s="219"/>
      <c r="W34" s="219"/>
      <c r="X34" s="219"/>
      <c r="Y34" s="234"/>
      <c r="Z34" s="234">
        <f t="shared" si="6"/>
        <v>0</v>
      </c>
      <c r="AB34" s="219">
        <v>600000</v>
      </c>
      <c r="AC34" s="219">
        <f>Y34-AB34</f>
        <v>-600000</v>
      </c>
      <c r="AE34" s="219">
        <v>2400000</v>
      </c>
      <c r="AF34" s="219">
        <f>Z34-AE34</f>
        <v>-2400000</v>
      </c>
    </row>
    <row r="35" spans="1:32">
      <c r="A35" s="244"/>
      <c r="B35" s="235" t="s">
        <v>296</v>
      </c>
      <c r="C35" s="244" t="s">
        <v>288</v>
      </c>
      <c r="D35" s="231" t="s">
        <v>289</v>
      </c>
      <c r="E35" s="219" t="s">
        <v>290</v>
      </c>
      <c r="F35" s="219"/>
      <c r="G35" s="232"/>
      <c r="H35" s="233"/>
      <c r="I35" s="233"/>
      <c r="J35" s="219"/>
      <c r="K35" s="219"/>
      <c r="L35" s="219"/>
      <c r="M35" s="234"/>
      <c r="N35" s="219"/>
      <c r="O35" s="219"/>
      <c r="P35" s="241"/>
      <c r="Q35" s="234"/>
      <c r="R35" s="241"/>
      <c r="S35" s="241"/>
      <c r="T35" s="219"/>
      <c r="U35" s="234"/>
      <c r="V35" s="236"/>
      <c r="W35" s="236"/>
      <c r="X35" s="236"/>
      <c r="Y35" s="234"/>
      <c r="Z35" s="234">
        <f t="shared" si="6"/>
        <v>0</v>
      </c>
      <c r="AB35" s="219">
        <v>0</v>
      </c>
      <c r="AC35" s="219">
        <f>Y35-AB35</f>
        <v>0</v>
      </c>
      <c r="AE35" s="219">
        <v>0</v>
      </c>
      <c r="AF35" s="219">
        <f>Z35-AE35</f>
        <v>0</v>
      </c>
    </row>
    <row r="36" spans="1:32">
      <c r="A36" s="244"/>
      <c r="B36" s="235" t="s">
        <v>297</v>
      </c>
      <c r="C36" s="244" t="s">
        <v>288</v>
      </c>
      <c r="D36" s="231" t="s">
        <v>289</v>
      </c>
      <c r="E36" s="219" t="s">
        <v>290</v>
      </c>
      <c r="F36" s="219"/>
      <c r="G36" s="232"/>
      <c r="H36" s="233"/>
      <c r="I36" s="233"/>
      <c r="J36" s="219"/>
      <c r="K36" s="219"/>
      <c r="L36" s="219"/>
      <c r="M36" s="234"/>
      <c r="N36" s="219"/>
      <c r="O36" s="219"/>
      <c r="P36" s="241"/>
      <c r="Q36" s="234"/>
      <c r="R36" s="241"/>
      <c r="S36" s="241"/>
      <c r="T36" s="219"/>
      <c r="U36" s="234"/>
      <c r="V36" s="236"/>
      <c r="W36" s="236"/>
      <c r="X36" s="236"/>
      <c r="Y36" s="234"/>
      <c r="Z36" s="234">
        <f t="shared" si="6"/>
        <v>0</v>
      </c>
      <c r="AB36" s="219">
        <v>0</v>
      </c>
      <c r="AC36" s="219">
        <f>Y36-AB36</f>
        <v>0</v>
      </c>
      <c r="AE36" s="219">
        <v>0</v>
      </c>
      <c r="AF36" s="219">
        <f>Z36-AE36</f>
        <v>0</v>
      </c>
    </row>
    <row r="37" spans="1:32">
      <c r="A37" s="244"/>
      <c r="B37" s="235" t="s">
        <v>298</v>
      </c>
      <c r="C37" s="244" t="s">
        <v>288</v>
      </c>
      <c r="D37" s="231" t="s">
        <v>289</v>
      </c>
      <c r="E37" s="219" t="s">
        <v>290</v>
      </c>
      <c r="F37" s="219"/>
      <c r="G37" s="232"/>
      <c r="H37" s="233"/>
      <c r="I37" s="233"/>
      <c r="J37" s="219"/>
      <c r="K37" s="219"/>
      <c r="L37" s="219">
        <v>20000</v>
      </c>
      <c r="M37" s="234"/>
      <c r="N37" s="219"/>
      <c r="O37" s="219"/>
      <c r="P37" s="219"/>
      <c r="Q37" s="234"/>
      <c r="R37" s="219"/>
      <c r="S37" s="219"/>
      <c r="T37" s="219"/>
      <c r="U37" s="234"/>
      <c r="V37" s="219"/>
      <c r="W37" s="219"/>
      <c r="X37" s="219"/>
      <c r="Y37" s="234"/>
      <c r="Z37" s="234">
        <f t="shared" si="6"/>
        <v>0</v>
      </c>
      <c r="AB37" s="219">
        <v>19999.97</v>
      </c>
      <c r="AC37" s="219">
        <f t="shared" si="0"/>
        <v>-19999.97</v>
      </c>
      <c r="AE37" s="219">
        <v>91904.760000000009</v>
      </c>
      <c r="AF37" s="219">
        <f t="shared" si="1"/>
        <v>-91904.760000000009</v>
      </c>
    </row>
    <row r="38" spans="1:32">
      <c r="A38" s="244"/>
      <c r="B38" s="235" t="s">
        <v>299</v>
      </c>
      <c r="C38" s="244" t="s">
        <v>288</v>
      </c>
      <c r="D38" s="231" t="s">
        <v>289</v>
      </c>
      <c r="E38" s="219" t="s">
        <v>290</v>
      </c>
      <c r="F38" s="219"/>
      <c r="G38" s="238"/>
      <c r="H38" s="233"/>
      <c r="I38" s="233"/>
      <c r="J38" s="219"/>
      <c r="K38" s="219"/>
      <c r="L38" s="219">
        <v>50000</v>
      </c>
      <c r="M38" s="234"/>
      <c r="N38" s="219"/>
      <c r="O38" s="219"/>
      <c r="P38" s="219"/>
      <c r="Q38" s="234"/>
      <c r="R38" s="219"/>
      <c r="S38" s="219"/>
      <c r="T38" s="219"/>
      <c r="U38" s="234"/>
      <c r="V38" s="219"/>
      <c r="W38" s="219"/>
      <c r="X38" s="219"/>
      <c r="Y38" s="234"/>
      <c r="Z38" s="234">
        <f t="shared" si="6"/>
        <v>0</v>
      </c>
      <c r="AB38" s="219">
        <v>20000</v>
      </c>
      <c r="AC38" s="219">
        <f t="shared" si="0"/>
        <v>-20000</v>
      </c>
      <c r="AE38" s="219">
        <v>89230.790000000008</v>
      </c>
      <c r="AF38" s="219">
        <f t="shared" si="1"/>
        <v>-89230.790000000008</v>
      </c>
    </row>
    <row r="39" spans="1:32">
      <c r="A39" s="244"/>
      <c r="B39" s="235" t="s">
        <v>300</v>
      </c>
      <c r="C39" s="244" t="s">
        <v>288</v>
      </c>
      <c r="D39" s="231" t="s">
        <v>289</v>
      </c>
      <c r="E39" s="219" t="s">
        <v>290</v>
      </c>
      <c r="F39" s="219"/>
      <c r="G39" s="232"/>
      <c r="H39" s="233"/>
      <c r="I39" s="233"/>
      <c r="J39" s="219"/>
      <c r="K39" s="219"/>
      <c r="L39" s="219"/>
      <c r="M39" s="234"/>
      <c r="N39" s="219"/>
      <c r="O39" s="219"/>
      <c r="P39" s="219"/>
      <c r="Q39" s="234"/>
      <c r="R39" s="219"/>
      <c r="S39" s="219"/>
      <c r="T39" s="219"/>
      <c r="U39" s="234"/>
      <c r="V39" s="219"/>
      <c r="W39" s="219"/>
      <c r="X39" s="219"/>
      <c r="Y39" s="234"/>
      <c r="Z39" s="234">
        <f t="shared" si="6"/>
        <v>0</v>
      </c>
      <c r="AB39" s="219">
        <v>9000</v>
      </c>
      <c r="AC39" s="219">
        <f>Y39-AB39</f>
        <v>-9000</v>
      </c>
      <c r="AE39" s="219">
        <v>15000</v>
      </c>
      <c r="AF39" s="219">
        <f>Z39-AE39</f>
        <v>-15000</v>
      </c>
    </row>
    <row r="40" spans="1:32">
      <c r="A40" s="244"/>
      <c r="B40" s="235" t="s">
        <v>301</v>
      </c>
      <c r="C40" s="244" t="s">
        <v>288</v>
      </c>
      <c r="D40" s="231" t="s">
        <v>289</v>
      </c>
      <c r="E40" s="219" t="s">
        <v>290</v>
      </c>
      <c r="F40" s="219"/>
      <c r="G40" s="232"/>
      <c r="H40" s="233"/>
      <c r="I40" s="233"/>
      <c r="J40" s="219"/>
      <c r="K40" s="219"/>
      <c r="L40" s="219">
        <v>42500</v>
      </c>
      <c r="M40" s="234"/>
      <c r="N40" s="219"/>
      <c r="O40" s="219"/>
      <c r="P40" s="219"/>
      <c r="Q40" s="234"/>
      <c r="R40" s="219"/>
      <c r="S40" s="219"/>
      <c r="T40" s="219"/>
      <c r="U40" s="234"/>
      <c r="V40" s="219"/>
      <c r="W40" s="219"/>
      <c r="X40" s="219"/>
      <c r="Y40" s="234"/>
      <c r="Z40" s="234">
        <f t="shared" si="6"/>
        <v>0</v>
      </c>
      <c r="AB40" s="219">
        <v>0</v>
      </c>
      <c r="AC40" s="219">
        <f t="shared" si="0"/>
        <v>0</v>
      </c>
      <c r="AE40" s="219">
        <v>41666.69</v>
      </c>
      <c r="AF40" s="219">
        <f t="shared" si="1"/>
        <v>-41666.69</v>
      </c>
    </row>
    <row r="41" spans="1:32">
      <c r="A41" s="244"/>
      <c r="B41" s="235" t="s">
        <v>302</v>
      </c>
      <c r="C41" s="244" t="s">
        <v>288</v>
      </c>
      <c r="D41" s="231" t="s">
        <v>289</v>
      </c>
      <c r="E41" s="219" t="s">
        <v>290</v>
      </c>
      <c r="F41" s="219"/>
      <c r="G41" s="238"/>
      <c r="H41" s="233"/>
      <c r="I41" s="233"/>
      <c r="J41" s="219"/>
      <c r="K41" s="219"/>
      <c r="L41" s="46">
        <v>25000</v>
      </c>
      <c r="M41" s="234"/>
      <c r="N41" s="219"/>
      <c r="O41" s="219"/>
      <c r="P41" s="219"/>
      <c r="Q41" s="234"/>
      <c r="R41" s="219"/>
      <c r="S41" s="219"/>
      <c r="T41" s="219"/>
      <c r="U41" s="234"/>
      <c r="V41" s="122"/>
      <c r="W41" s="122"/>
      <c r="X41" s="219"/>
      <c r="Y41" s="234"/>
      <c r="Z41" s="234">
        <f t="shared" si="6"/>
        <v>0</v>
      </c>
      <c r="AB41" s="219">
        <v>0</v>
      </c>
      <c r="AC41" s="219">
        <f t="shared" si="0"/>
        <v>0</v>
      </c>
      <c r="AE41" s="219">
        <v>14583.310000000001</v>
      </c>
      <c r="AF41" s="219">
        <f t="shared" si="1"/>
        <v>-14583.310000000001</v>
      </c>
    </row>
    <row r="42" spans="1:32">
      <c r="A42" s="244"/>
      <c r="B42" s="235" t="s">
        <v>303</v>
      </c>
      <c r="C42" s="244" t="s">
        <v>288</v>
      </c>
      <c r="D42" s="231" t="s">
        <v>289</v>
      </c>
      <c r="E42" s="219" t="s">
        <v>290</v>
      </c>
      <c r="F42" s="219"/>
      <c r="G42" s="232"/>
      <c r="H42" s="233"/>
      <c r="I42" s="233"/>
      <c r="J42" s="219"/>
      <c r="K42" s="219"/>
      <c r="L42" s="219"/>
      <c r="M42" s="234"/>
      <c r="N42" s="219"/>
      <c r="O42" s="219"/>
      <c r="P42" s="241"/>
      <c r="Q42" s="234"/>
      <c r="R42" s="241"/>
      <c r="S42" s="241"/>
      <c r="T42" s="219"/>
      <c r="U42" s="234"/>
      <c r="V42" s="236"/>
      <c r="W42" s="236"/>
      <c r="X42" s="236"/>
      <c r="Y42" s="234"/>
      <c r="Z42" s="234">
        <f t="shared" si="6"/>
        <v>0</v>
      </c>
      <c r="AB42" s="219">
        <v>0</v>
      </c>
      <c r="AC42" s="219">
        <f t="shared" si="0"/>
        <v>0</v>
      </c>
      <c r="AE42" s="219">
        <v>28037.659999999996</v>
      </c>
      <c r="AF42" s="219">
        <f t="shared" si="1"/>
        <v>-28037.659999999996</v>
      </c>
    </row>
    <row r="43" spans="1:32">
      <c r="A43" s="244"/>
      <c r="B43" s="235" t="s">
        <v>304</v>
      </c>
      <c r="C43" s="244" t="s">
        <v>305</v>
      </c>
      <c r="D43" s="231" t="s">
        <v>289</v>
      </c>
      <c r="E43" s="219" t="s">
        <v>290</v>
      </c>
      <c r="F43" s="219"/>
      <c r="G43" s="232"/>
      <c r="H43" s="233"/>
      <c r="I43" s="233"/>
      <c r="J43" s="219"/>
      <c r="K43" s="219"/>
      <c r="L43" s="219"/>
      <c r="M43" s="234"/>
      <c r="N43" s="219"/>
      <c r="O43" s="219"/>
      <c r="P43" s="219"/>
      <c r="Q43" s="234"/>
      <c r="R43" s="219"/>
      <c r="S43" s="219"/>
      <c r="T43" s="75"/>
      <c r="U43" s="234"/>
      <c r="V43" s="236"/>
      <c r="W43" s="236"/>
      <c r="X43" s="236"/>
      <c r="Y43" s="234"/>
      <c r="Z43" s="234">
        <f t="shared" si="6"/>
        <v>0</v>
      </c>
      <c r="AB43" s="219"/>
      <c r="AC43" s="219"/>
      <c r="AE43" s="219"/>
      <c r="AF43" s="219"/>
    </row>
    <row r="44" spans="1:32">
      <c r="A44" s="244" t="s">
        <v>306</v>
      </c>
      <c r="B44" s="235" t="s">
        <v>307</v>
      </c>
      <c r="D44" s="231" t="s">
        <v>289</v>
      </c>
      <c r="E44" s="219" t="s">
        <v>290</v>
      </c>
      <c r="F44" s="219"/>
      <c r="G44" s="232"/>
      <c r="H44" s="233"/>
      <c r="I44" s="233"/>
      <c r="J44" s="219"/>
      <c r="K44" s="219"/>
      <c r="L44" s="219">
        <v>125000</v>
      </c>
      <c r="M44" s="234"/>
      <c r="N44" s="219"/>
      <c r="O44" s="219"/>
      <c r="P44" s="219"/>
      <c r="Q44" s="234"/>
      <c r="R44" s="219"/>
      <c r="S44" s="219"/>
      <c r="T44" s="219"/>
      <c r="U44" s="234"/>
      <c r="V44" s="219"/>
      <c r="W44" s="219"/>
      <c r="X44" s="219"/>
      <c r="Y44" s="234"/>
      <c r="Z44" s="234">
        <f t="shared" si="6"/>
        <v>0</v>
      </c>
      <c r="AB44" s="219">
        <v>112500</v>
      </c>
      <c r="AC44" s="219">
        <f t="shared" si="0"/>
        <v>-112500</v>
      </c>
      <c r="AE44" s="219">
        <v>450000</v>
      </c>
      <c r="AF44" s="219">
        <f t="shared" si="1"/>
        <v>-450000</v>
      </c>
    </row>
    <row r="45" spans="1:32">
      <c r="A45" s="244"/>
      <c r="B45" s="235" t="s">
        <v>308</v>
      </c>
      <c r="C45" s="231" t="s">
        <v>288</v>
      </c>
      <c r="D45" s="231" t="s">
        <v>289</v>
      </c>
      <c r="E45" s="219" t="s">
        <v>309</v>
      </c>
      <c r="F45" s="219"/>
      <c r="G45" s="238"/>
      <c r="H45" s="233"/>
      <c r="I45" s="233"/>
      <c r="J45" s="219"/>
      <c r="K45" s="219"/>
      <c r="L45" s="219"/>
      <c r="M45" s="234"/>
      <c r="N45" s="219"/>
      <c r="O45" s="219"/>
      <c r="P45" s="219"/>
      <c r="Q45" s="234"/>
      <c r="R45" s="219"/>
      <c r="S45" s="219"/>
      <c r="T45" s="219"/>
      <c r="U45" s="234"/>
      <c r="V45" s="219"/>
      <c r="W45" s="236"/>
      <c r="X45" s="236"/>
      <c r="Y45" s="234"/>
      <c r="Z45" s="234">
        <f t="shared" si="6"/>
        <v>0</v>
      </c>
      <c r="AB45" s="219">
        <v>22969.360000000001</v>
      </c>
      <c r="AC45" s="219">
        <f t="shared" si="0"/>
        <v>-22969.360000000001</v>
      </c>
      <c r="AE45" s="219">
        <v>68908</v>
      </c>
      <c r="AF45" s="219">
        <f t="shared" si="1"/>
        <v>-68908</v>
      </c>
    </row>
    <row r="46" spans="1:32">
      <c r="A46" s="244"/>
      <c r="B46" s="235" t="s">
        <v>310</v>
      </c>
      <c r="C46" s="230" t="s">
        <v>293</v>
      </c>
      <c r="D46" s="231" t="s">
        <v>289</v>
      </c>
      <c r="E46" s="219" t="s">
        <v>290</v>
      </c>
      <c r="F46" s="219"/>
      <c r="G46" s="232"/>
      <c r="H46" s="233"/>
      <c r="I46" s="233"/>
      <c r="J46" s="219">
        <v>25912.46</v>
      </c>
      <c r="K46" s="219">
        <v>12500</v>
      </c>
      <c r="L46" s="219">
        <v>12500</v>
      </c>
      <c r="M46" s="234"/>
      <c r="N46" s="219"/>
      <c r="O46" s="219"/>
      <c r="P46" s="219"/>
      <c r="Q46" s="234"/>
      <c r="R46" s="219"/>
      <c r="S46" s="219"/>
      <c r="T46" s="219"/>
      <c r="U46" s="234"/>
      <c r="V46" s="219"/>
      <c r="W46" s="219"/>
      <c r="X46" s="219"/>
      <c r="Y46" s="234"/>
      <c r="Z46" s="234">
        <f t="shared" si="6"/>
        <v>0</v>
      </c>
      <c r="AB46" s="219">
        <v>49999.97</v>
      </c>
      <c r="AC46" s="219">
        <f t="shared" si="0"/>
        <v>-49999.97</v>
      </c>
      <c r="AE46" s="219">
        <v>200000</v>
      </c>
      <c r="AF46" s="219">
        <f t="shared" si="1"/>
        <v>-200000</v>
      </c>
    </row>
    <row r="47" spans="1:32">
      <c r="A47" s="244"/>
      <c r="B47" s="244" t="s">
        <v>311</v>
      </c>
      <c r="C47" s="230" t="s">
        <v>312</v>
      </c>
      <c r="D47" s="231" t="s">
        <v>289</v>
      </c>
      <c r="E47" s="219"/>
      <c r="F47" s="219"/>
      <c r="G47" s="232"/>
      <c r="H47" s="233"/>
      <c r="I47" s="233"/>
      <c r="J47" s="219"/>
      <c r="K47" s="219"/>
      <c r="L47" s="219"/>
      <c r="M47" s="234"/>
      <c r="N47" s="219"/>
      <c r="O47" s="219"/>
      <c r="P47" s="219"/>
      <c r="Q47" s="234"/>
      <c r="R47" s="219"/>
      <c r="S47" s="219"/>
      <c r="T47" s="219"/>
      <c r="U47" s="234"/>
      <c r="V47" s="236"/>
      <c r="W47" s="236"/>
      <c r="X47" s="236"/>
      <c r="Y47" s="234"/>
      <c r="Z47" s="234">
        <f t="shared" si="6"/>
        <v>0</v>
      </c>
      <c r="AB47" s="219">
        <v>250000</v>
      </c>
      <c r="AC47" s="219">
        <f t="shared" si="0"/>
        <v>-250000</v>
      </c>
      <c r="AE47" s="219">
        <v>250000</v>
      </c>
      <c r="AF47" s="219">
        <f t="shared" si="1"/>
        <v>-250000</v>
      </c>
    </row>
    <row r="48" spans="1:32">
      <c r="A48" s="244"/>
      <c r="B48" s="244" t="s">
        <v>313</v>
      </c>
      <c r="C48" s="230" t="s">
        <v>312</v>
      </c>
      <c r="D48" s="231" t="s">
        <v>289</v>
      </c>
      <c r="E48" s="219"/>
      <c r="F48" s="219"/>
      <c r="G48" s="232"/>
      <c r="H48" s="233"/>
      <c r="I48" s="233"/>
      <c r="J48" s="219"/>
      <c r="K48" s="219"/>
      <c r="L48" s="219"/>
      <c r="M48" s="234"/>
      <c r="N48" s="219"/>
      <c r="O48" s="219"/>
      <c r="P48" s="219"/>
      <c r="Q48" s="234"/>
      <c r="R48" s="219"/>
      <c r="S48" s="219"/>
      <c r="T48" s="219"/>
      <c r="U48" s="234"/>
      <c r="V48" s="241"/>
      <c r="W48" s="241"/>
      <c r="X48" s="236"/>
      <c r="Y48" s="234"/>
      <c r="Z48" s="234">
        <f t="shared" si="6"/>
        <v>0</v>
      </c>
      <c r="AB48" s="219"/>
      <c r="AC48" s="219"/>
      <c r="AE48" s="219"/>
      <c r="AF48" s="219"/>
    </row>
    <row r="49" spans="1:32">
      <c r="A49" s="244"/>
      <c r="B49" s="244" t="s">
        <v>314</v>
      </c>
      <c r="C49" s="230" t="s">
        <v>312</v>
      </c>
      <c r="D49" s="231" t="s">
        <v>289</v>
      </c>
      <c r="E49" s="219"/>
      <c r="F49" s="219"/>
      <c r="G49" s="232"/>
      <c r="H49" s="233"/>
      <c r="I49" s="233"/>
      <c r="J49" s="219"/>
      <c r="K49" s="219"/>
      <c r="L49" s="219">
        <v>200000</v>
      </c>
      <c r="M49" s="234"/>
      <c r="N49" s="219"/>
      <c r="O49" s="219"/>
      <c r="P49" s="219"/>
      <c r="Q49" s="234"/>
      <c r="R49" s="219"/>
      <c r="S49" s="219"/>
      <c r="T49" s="219"/>
      <c r="U49" s="234"/>
      <c r="V49" s="241"/>
      <c r="W49" s="236"/>
      <c r="X49" s="236"/>
      <c r="Y49" s="234"/>
      <c r="Z49" s="234">
        <f t="shared" si="6"/>
        <v>0</v>
      </c>
      <c r="AB49" s="219"/>
      <c r="AC49" s="219"/>
      <c r="AE49" s="219"/>
      <c r="AF49" s="219"/>
    </row>
    <row r="50" spans="1:32">
      <c r="A50" s="244"/>
      <c r="B50" s="244" t="s">
        <v>315</v>
      </c>
      <c r="C50" s="230" t="s">
        <v>312</v>
      </c>
      <c r="D50" s="231" t="s">
        <v>289</v>
      </c>
      <c r="E50" s="236"/>
      <c r="F50" s="236"/>
      <c r="G50" s="245"/>
      <c r="H50" s="239"/>
      <c r="I50" s="239"/>
      <c r="J50" s="236"/>
      <c r="K50" s="236"/>
      <c r="L50" s="236"/>
      <c r="M50" s="234"/>
      <c r="N50" s="219"/>
      <c r="O50" s="219"/>
      <c r="P50" s="219"/>
      <c r="Q50" s="234"/>
      <c r="R50" s="236"/>
      <c r="S50" s="236"/>
      <c r="T50" s="236"/>
      <c r="U50" s="234"/>
      <c r="V50" s="236"/>
      <c r="W50" s="236"/>
      <c r="X50" s="236"/>
      <c r="Y50" s="234"/>
      <c r="Z50" s="234">
        <f t="shared" si="6"/>
        <v>0</v>
      </c>
      <c r="AB50" s="236">
        <v>60000</v>
      </c>
      <c r="AC50" s="236">
        <f t="shared" si="0"/>
        <v>-60000</v>
      </c>
      <c r="AE50" s="236">
        <v>60000</v>
      </c>
      <c r="AF50" s="236">
        <f t="shared" si="1"/>
        <v>-60000</v>
      </c>
    </row>
    <row r="51" spans="1:32">
      <c r="A51" s="244"/>
      <c r="B51" s="235" t="s">
        <v>316</v>
      </c>
      <c r="C51" s="230" t="s">
        <v>312</v>
      </c>
      <c r="D51" s="231" t="s">
        <v>289</v>
      </c>
      <c r="E51" s="219"/>
      <c r="F51" s="219"/>
      <c r="G51" s="232"/>
      <c r="H51" s="233"/>
      <c r="I51" s="233"/>
      <c r="J51" s="219"/>
      <c r="K51" s="219"/>
      <c r="L51" s="219"/>
      <c r="M51" s="234"/>
      <c r="N51" s="219"/>
      <c r="O51" s="219"/>
      <c r="P51" s="219"/>
      <c r="Q51" s="234"/>
      <c r="R51" s="219"/>
      <c r="S51" s="219"/>
      <c r="T51" s="219"/>
      <c r="U51" s="234"/>
      <c r="V51" s="236"/>
      <c r="W51" s="236"/>
      <c r="X51" s="236"/>
      <c r="Y51" s="234"/>
      <c r="Z51" s="234">
        <f t="shared" si="6"/>
        <v>0</v>
      </c>
      <c r="AB51" s="219">
        <v>0</v>
      </c>
      <c r="AC51" s="219">
        <f t="shared" si="0"/>
        <v>0</v>
      </c>
      <c r="AE51" s="219">
        <v>0</v>
      </c>
      <c r="AF51" s="219">
        <f t="shared" si="1"/>
        <v>0</v>
      </c>
    </row>
    <row r="52" spans="1:32">
      <c r="A52" s="244"/>
      <c r="B52" s="244" t="s">
        <v>317</v>
      </c>
      <c r="C52" s="230" t="s">
        <v>312</v>
      </c>
      <c r="D52" s="231" t="s">
        <v>289</v>
      </c>
      <c r="E52" s="219"/>
      <c r="F52" s="219"/>
      <c r="G52" s="232"/>
      <c r="H52" s="233"/>
      <c r="I52" s="233"/>
      <c r="J52" s="219"/>
      <c r="K52" s="219"/>
      <c r="L52" s="219"/>
      <c r="M52" s="234"/>
      <c r="N52" s="219"/>
      <c r="O52" s="219"/>
      <c r="P52" s="219"/>
      <c r="Q52" s="234"/>
      <c r="R52" s="219"/>
      <c r="S52" s="219"/>
      <c r="T52" s="219"/>
      <c r="U52" s="234"/>
      <c r="V52" s="241"/>
      <c r="W52" s="241"/>
      <c r="X52" s="236"/>
      <c r="Y52" s="234"/>
      <c r="Z52" s="234">
        <f t="shared" si="6"/>
        <v>0</v>
      </c>
      <c r="AB52" s="219">
        <v>0</v>
      </c>
      <c r="AC52" s="219">
        <f t="shared" si="0"/>
        <v>0</v>
      </c>
      <c r="AE52" s="236">
        <v>0</v>
      </c>
      <c r="AF52" s="219">
        <f t="shared" si="1"/>
        <v>0</v>
      </c>
    </row>
    <row r="53" spans="1:32">
      <c r="A53" s="244"/>
      <c r="B53" s="238" t="s">
        <v>318</v>
      </c>
      <c r="C53" s="230"/>
      <c r="D53" s="231"/>
      <c r="E53" s="219"/>
      <c r="F53" s="219"/>
      <c r="G53" s="238"/>
      <c r="H53" s="233"/>
      <c r="I53" s="233"/>
      <c r="J53" s="219"/>
      <c r="K53" s="219"/>
      <c r="L53" s="219"/>
      <c r="M53" s="234"/>
      <c r="N53" s="219"/>
      <c r="O53" s="219"/>
      <c r="P53" s="219"/>
      <c r="Q53" s="234"/>
      <c r="R53" s="219"/>
      <c r="S53" s="219"/>
      <c r="T53" s="219"/>
      <c r="U53" s="234"/>
      <c r="V53" s="241"/>
      <c r="W53" s="122"/>
      <c r="X53" s="236"/>
      <c r="Y53" s="234"/>
      <c r="Z53" s="234">
        <f t="shared" si="6"/>
        <v>0</v>
      </c>
      <c r="AB53" s="219"/>
      <c r="AC53" s="219"/>
      <c r="AE53" s="236"/>
      <c r="AF53" s="219"/>
    </row>
    <row r="54" spans="1:32">
      <c r="A54" s="244"/>
      <c r="B54" s="232" t="s">
        <v>319</v>
      </c>
      <c r="C54" s="230" t="s">
        <v>293</v>
      </c>
      <c r="D54" s="231" t="s">
        <v>289</v>
      </c>
      <c r="E54" s="219"/>
      <c r="F54" s="219"/>
      <c r="G54" s="232"/>
      <c r="H54" s="233"/>
      <c r="I54" s="233"/>
      <c r="J54" s="219">
        <v>100000</v>
      </c>
      <c r="K54" s="219"/>
      <c r="L54" s="219"/>
      <c r="M54" s="234"/>
      <c r="N54" s="219"/>
      <c r="O54" s="219"/>
      <c r="P54" s="219"/>
      <c r="Q54" s="234"/>
      <c r="R54" s="241"/>
      <c r="S54" s="241"/>
      <c r="T54" s="241"/>
      <c r="U54" s="234"/>
      <c r="V54" s="241"/>
      <c r="W54" s="241"/>
      <c r="X54" s="219"/>
      <c r="Y54" s="234"/>
      <c r="Z54" s="234">
        <f t="shared" si="6"/>
        <v>0</v>
      </c>
      <c r="AB54" s="219"/>
      <c r="AC54" s="219"/>
      <c r="AE54" s="236"/>
      <c r="AF54" s="219"/>
    </row>
    <row r="55" spans="1:32">
      <c r="A55" s="244" t="s">
        <v>320</v>
      </c>
      <c r="B55" s="235" t="s">
        <v>321</v>
      </c>
      <c r="C55" s="230"/>
      <c r="D55" s="231" t="s">
        <v>289</v>
      </c>
      <c r="E55" s="236"/>
      <c r="F55" s="236"/>
      <c r="G55" s="240"/>
      <c r="H55" s="239"/>
      <c r="I55" s="239"/>
      <c r="J55" s="236"/>
      <c r="K55" s="236"/>
      <c r="L55" s="236"/>
      <c r="M55" s="234"/>
      <c r="N55" s="219"/>
      <c r="O55" s="219"/>
      <c r="P55" s="219"/>
      <c r="Q55" s="234"/>
      <c r="R55" s="219"/>
      <c r="S55" s="219"/>
      <c r="T55" s="219"/>
      <c r="U55" s="234"/>
      <c r="V55" s="219"/>
      <c r="W55" s="219"/>
      <c r="X55" s="219"/>
      <c r="Y55" s="234"/>
      <c r="Z55" s="234">
        <f t="shared" si="6"/>
        <v>0</v>
      </c>
      <c r="AB55" s="236">
        <v>0</v>
      </c>
      <c r="AC55" s="236">
        <f t="shared" si="0"/>
        <v>0</v>
      </c>
      <c r="AE55" s="236">
        <v>205950</v>
      </c>
      <c r="AF55" s="236">
        <f t="shared" si="1"/>
        <v>-205950</v>
      </c>
    </row>
    <row r="56" spans="1:32">
      <c r="A56" s="246"/>
      <c r="B56" s="243"/>
      <c r="C56" s="246"/>
      <c r="D56" s="224"/>
      <c r="E56" s="225"/>
      <c r="F56" s="225"/>
      <c r="G56" s="226"/>
      <c r="H56" s="227"/>
      <c r="I56" s="227"/>
      <c r="J56" s="225"/>
      <c r="K56" s="225"/>
      <c r="L56" s="225"/>
      <c r="M56" s="228"/>
      <c r="N56" s="225"/>
      <c r="O56" s="225"/>
      <c r="P56" s="225"/>
      <c r="Q56" s="228"/>
      <c r="R56" s="225"/>
      <c r="S56" s="225"/>
      <c r="T56" s="225"/>
      <c r="U56" s="228"/>
      <c r="V56" s="225"/>
      <c r="W56" s="225"/>
      <c r="X56" s="225"/>
      <c r="Y56" s="228"/>
      <c r="Z56" s="228"/>
      <c r="AB56" s="225"/>
      <c r="AC56" s="225"/>
      <c r="AE56" s="225"/>
      <c r="AF56" s="225"/>
    </row>
    <row r="57" spans="1:32">
      <c r="B57" s="214" t="s">
        <v>322</v>
      </c>
      <c r="C57" s="230"/>
      <c r="D57" s="231"/>
      <c r="E57" s="219"/>
      <c r="F57" s="219"/>
      <c r="G57" s="232"/>
      <c r="H57" s="233"/>
      <c r="I57" s="233"/>
      <c r="J57" s="219">
        <f t="shared" ref="J57:Z57" si="9">SUM(J31:J56)</f>
        <v>372579.12666666665</v>
      </c>
      <c r="K57" s="219">
        <f t="shared" si="9"/>
        <v>259166.66666666666</v>
      </c>
      <c r="L57" s="219">
        <f>SUM(L31:L56)</f>
        <v>746666.66666666663</v>
      </c>
      <c r="M57" s="234"/>
      <c r="N57" s="219"/>
      <c r="O57" s="219"/>
      <c r="P57" s="219"/>
      <c r="Q57" s="234"/>
      <c r="R57" s="219"/>
      <c r="S57" s="219"/>
      <c r="T57" s="219"/>
      <c r="U57" s="234"/>
      <c r="V57" s="219"/>
      <c r="W57" s="219"/>
      <c r="X57" s="219"/>
      <c r="Y57" s="234"/>
      <c r="Z57" s="234">
        <f t="shared" si="9"/>
        <v>0</v>
      </c>
      <c r="AB57" s="219">
        <f>SUM(AB31:AB56)</f>
        <v>1309469.31</v>
      </c>
      <c r="AC57" s="219">
        <f t="shared" si="0"/>
        <v>-1309469.31</v>
      </c>
      <c r="AE57" s="219">
        <f>SUM(AE31:AE56)</f>
        <v>4575281.24</v>
      </c>
      <c r="AF57" s="219">
        <f t="shared" si="1"/>
        <v>-4575281.24</v>
      </c>
    </row>
    <row r="58" spans="1:32">
      <c r="A58" s="204" t="s">
        <v>323</v>
      </c>
      <c r="B58" s="235" t="s">
        <v>324</v>
      </c>
      <c r="C58" s="231"/>
      <c r="D58" s="231" t="s">
        <v>325</v>
      </c>
      <c r="E58" s="236" t="s">
        <v>252</v>
      </c>
      <c r="F58" s="236"/>
      <c r="G58" s="245"/>
      <c r="H58" s="239"/>
      <c r="I58" s="239"/>
      <c r="J58" s="236"/>
      <c r="K58" s="236"/>
      <c r="L58" s="236"/>
      <c r="M58" s="247"/>
      <c r="N58" s="236"/>
      <c r="O58" s="236"/>
      <c r="P58" s="236"/>
      <c r="Q58" s="247"/>
      <c r="R58" s="236"/>
      <c r="S58" s="236"/>
      <c r="T58" s="236"/>
      <c r="U58" s="247"/>
      <c r="V58" s="241"/>
      <c r="W58" s="122"/>
      <c r="X58" s="236"/>
      <c r="Y58" s="247"/>
      <c r="Z58" s="234">
        <f t="shared" ref="Z58" si="10">SUM(Y58,U58,Q58,M58)</f>
        <v>0</v>
      </c>
      <c r="AB58" s="236">
        <v>0</v>
      </c>
      <c r="AC58" s="236">
        <f t="shared" si="0"/>
        <v>0</v>
      </c>
      <c r="AE58" s="236">
        <v>1069819</v>
      </c>
      <c r="AF58" s="236">
        <f t="shared" si="1"/>
        <v>-1069819</v>
      </c>
    </row>
    <row r="59" spans="1:32">
      <c r="B59" s="237" t="s">
        <v>326</v>
      </c>
      <c r="C59" s="235" t="s">
        <v>312</v>
      </c>
      <c r="D59" s="235" t="s">
        <v>325</v>
      </c>
      <c r="E59" s="236" t="s">
        <v>252</v>
      </c>
      <c r="F59" s="236"/>
      <c r="G59" s="245"/>
      <c r="H59" s="239"/>
      <c r="I59" s="239"/>
      <c r="J59" s="236"/>
      <c r="K59" s="236"/>
      <c r="L59" s="236"/>
      <c r="M59" s="247"/>
      <c r="N59" s="236"/>
      <c r="O59" s="236"/>
      <c r="P59" s="236"/>
      <c r="Q59" s="247"/>
      <c r="R59" s="236"/>
      <c r="S59" s="236"/>
      <c r="T59" s="236"/>
      <c r="U59" s="247"/>
      <c r="V59" s="236"/>
      <c r="W59" s="241"/>
      <c r="X59" s="236"/>
      <c r="Y59" s="247"/>
      <c r="Z59" s="234">
        <f>SUM(Y59,U59,Q59,M59)</f>
        <v>0</v>
      </c>
      <c r="AB59" s="236">
        <v>300000</v>
      </c>
      <c r="AC59" s="236">
        <f>Y59-AB59</f>
        <v>-300000</v>
      </c>
      <c r="AE59" s="236">
        <v>300000</v>
      </c>
      <c r="AF59" s="236">
        <f>Z59-AE59</f>
        <v>-300000</v>
      </c>
    </row>
    <row r="60" spans="1:32">
      <c r="A60" s="222"/>
      <c r="B60" s="248" t="s">
        <v>327</v>
      </c>
      <c r="C60" s="243"/>
      <c r="D60" s="243" t="s">
        <v>325</v>
      </c>
      <c r="E60" s="249" t="s">
        <v>252</v>
      </c>
      <c r="F60" s="249"/>
      <c r="G60" s="250"/>
      <c r="H60" s="251"/>
      <c r="I60" s="251"/>
      <c r="J60" s="249"/>
      <c r="K60" s="249"/>
      <c r="L60" s="249"/>
      <c r="M60" s="252"/>
      <c r="N60" s="249"/>
      <c r="O60" s="249"/>
      <c r="P60" s="249"/>
      <c r="Q60" s="252"/>
      <c r="R60" s="249"/>
      <c r="S60" s="249"/>
      <c r="T60" s="249"/>
      <c r="U60" s="252"/>
      <c r="V60" s="249"/>
      <c r="W60" s="249"/>
      <c r="X60" s="249"/>
      <c r="Y60" s="252"/>
      <c r="Z60" s="252">
        <f t="shared" ref="Z60:Z64" si="11">SUM(Y60,U60,Q60,M60)</f>
        <v>0</v>
      </c>
      <c r="AB60" s="249">
        <v>0</v>
      </c>
      <c r="AC60" s="249">
        <f t="shared" ref="AC60:AC123" si="12">Y60-AB60</f>
        <v>0</v>
      </c>
      <c r="AE60" s="249">
        <v>65009.14</v>
      </c>
      <c r="AF60" s="249">
        <f t="shared" ref="AF60:AF123" si="13">Z60-AE60</f>
        <v>-65009.14</v>
      </c>
    </row>
    <row r="61" spans="1:32">
      <c r="B61" s="214" t="s">
        <v>328</v>
      </c>
      <c r="C61" s="230"/>
      <c r="D61" s="231"/>
      <c r="E61" s="219"/>
      <c r="F61" s="219"/>
      <c r="G61" s="232"/>
      <c r="H61" s="233"/>
      <c r="I61" s="233"/>
      <c r="J61" s="219">
        <f t="shared" ref="J61:Z61" si="14">SUM(J58:J60)</f>
        <v>0</v>
      </c>
      <c r="K61" s="219">
        <f t="shared" si="14"/>
        <v>0</v>
      </c>
      <c r="L61" s="219">
        <f t="shared" si="14"/>
        <v>0</v>
      </c>
      <c r="M61" s="234"/>
      <c r="N61" s="219"/>
      <c r="O61" s="219"/>
      <c r="P61" s="219"/>
      <c r="Q61" s="234"/>
      <c r="R61" s="219"/>
      <c r="S61" s="219"/>
      <c r="T61" s="219"/>
      <c r="U61" s="234"/>
      <c r="V61" s="219"/>
      <c r="W61" s="219"/>
      <c r="X61" s="219"/>
      <c r="Y61" s="234"/>
      <c r="Z61" s="234">
        <f t="shared" si="14"/>
        <v>0</v>
      </c>
      <c r="AB61" s="219">
        <f>SUM(AB58:AB60)</f>
        <v>300000</v>
      </c>
      <c r="AC61" s="219">
        <f t="shared" si="12"/>
        <v>-300000</v>
      </c>
      <c r="AE61" s="219">
        <f>SUM(AE58:AE60)</f>
        <v>1434828.14</v>
      </c>
      <c r="AF61" s="219">
        <f t="shared" si="13"/>
        <v>-1434828.14</v>
      </c>
    </row>
    <row r="62" spans="1:32">
      <c r="A62" s="204" t="s">
        <v>329</v>
      </c>
      <c r="B62" s="253" t="s">
        <v>330</v>
      </c>
      <c r="C62" s="204" t="s">
        <v>293</v>
      </c>
      <c r="D62" s="231"/>
      <c r="E62" s="219" t="s">
        <v>331</v>
      </c>
      <c r="F62" s="219"/>
      <c r="G62" s="238"/>
      <c r="H62" s="233"/>
      <c r="I62" s="233"/>
      <c r="J62" s="219"/>
      <c r="K62" s="219"/>
      <c r="L62" s="219"/>
      <c r="M62" s="234"/>
      <c r="N62" s="219"/>
      <c r="O62" s="219"/>
      <c r="P62" s="219"/>
      <c r="Q62" s="234"/>
      <c r="R62" s="219"/>
      <c r="S62" s="219"/>
      <c r="T62" s="219"/>
      <c r="U62" s="234"/>
      <c r="V62" s="219"/>
      <c r="W62" s="236"/>
      <c r="X62" s="236"/>
      <c r="Y62" s="234"/>
      <c r="Z62" s="247">
        <f t="shared" si="11"/>
        <v>0</v>
      </c>
      <c r="AB62" s="219">
        <v>0</v>
      </c>
      <c r="AC62" s="219">
        <f t="shared" si="12"/>
        <v>0</v>
      </c>
      <c r="AE62" s="219"/>
      <c r="AF62" s="219">
        <f t="shared" si="13"/>
        <v>0</v>
      </c>
    </row>
    <row r="63" spans="1:32">
      <c r="B63" s="235" t="s">
        <v>332</v>
      </c>
      <c r="C63" s="204" t="s">
        <v>293</v>
      </c>
      <c r="D63" s="231"/>
      <c r="E63" s="219" t="s">
        <v>331</v>
      </c>
      <c r="F63" s="219"/>
      <c r="G63" s="232"/>
      <c r="H63" s="233"/>
      <c r="I63" s="233"/>
      <c r="J63" s="219">
        <v>66666.67</v>
      </c>
      <c r="K63" s="219">
        <v>66666.67</v>
      </c>
      <c r="L63" s="219">
        <v>66666.67</v>
      </c>
      <c r="M63" s="234"/>
      <c r="N63" s="219"/>
      <c r="O63" s="219"/>
      <c r="P63" s="219"/>
      <c r="Q63" s="234"/>
      <c r="R63" s="219"/>
      <c r="S63" s="219"/>
      <c r="T63" s="219"/>
      <c r="U63" s="234"/>
      <c r="V63" s="219"/>
      <c r="W63" s="219"/>
      <c r="X63" s="219"/>
      <c r="Y63" s="234"/>
      <c r="Z63" s="247">
        <f t="shared" si="11"/>
        <v>0</v>
      </c>
      <c r="AB63" s="219">
        <v>34408.559999999998</v>
      </c>
      <c r="AC63" s="219">
        <f t="shared" si="12"/>
        <v>-34408.559999999998</v>
      </c>
      <c r="AE63" s="219">
        <v>800000</v>
      </c>
      <c r="AF63" s="219">
        <f t="shared" si="13"/>
        <v>-800000</v>
      </c>
    </row>
    <row r="64" spans="1:32">
      <c r="B64" s="235" t="s">
        <v>333</v>
      </c>
      <c r="C64" s="230"/>
      <c r="D64" s="231"/>
      <c r="E64" s="219" t="s">
        <v>331</v>
      </c>
      <c r="F64" s="219"/>
      <c r="G64" s="232"/>
      <c r="H64" s="233"/>
      <c r="I64" s="233"/>
      <c r="J64" s="219"/>
      <c r="K64" s="219">
        <v>67990</v>
      </c>
      <c r="L64" s="219">
        <v>783691.2</v>
      </c>
      <c r="M64" s="234"/>
      <c r="N64" s="219"/>
      <c r="O64" s="219"/>
      <c r="P64" s="219"/>
      <c r="Q64" s="234"/>
      <c r="R64" s="219"/>
      <c r="S64" s="219"/>
      <c r="T64" s="219"/>
      <c r="U64" s="234"/>
      <c r="V64" s="236"/>
      <c r="W64" s="236"/>
      <c r="X64" s="236"/>
      <c r="Y64" s="234"/>
      <c r="Z64" s="247">
        <f t="shared" si="11"/>
        <v>0</v>
      </c>
      <c r="AB64" s="219">
        <v>0</v>
      </c>
      <c r="AC64" s="219">
        <f t="shared" si="12"/>
        <v>0</v>
      </c>
      <c r="AE64" s="219">
        <v>0</v>
      </c>
      <c r="AF64" s="219">
        <f t="shared" si="13"/>
        <v>0</v>
      </c>
    </row>
    <row r="65" spans="1:32">
      <c r="A65" s="222"/>
      <c r="B65" s="248"/>
      <c r="C65" s="243"/>
      <c r="D65" s="243"/>
      <c r="E65" s="249"/>
      <c r="F65" s="249"/>
      <c r="G65" s="250"/>
      <c r="H65" s="251"/>
      <c r="I65" s="251"/>
      <c r="J65" s="249"/>
      <c r="K65" s="249"/>
      <c r="L65" s="249"/>
      <c r="M65" s="252">
        <f t="shared" ref="M7:M65" si="15">SUM(J65:L65)</f>
        <v>0</v>
      </c>
      <c r="N65" s="249"/>
      <c r="O65" s="249"/>
      <c r="P65" s="249"/>
      <c r="Q65" s="252">
        <f t="shared" ref="Q7:Q65" si="16">SUM(N65:P65)</f>
        <v>0</v>
      </c>
      <c r="R65" s="249"/>
      <c r="S65" s="249"/>
      <c r="T65" s="249"/>
      <c r="U65" s="252">
        <f t="shared" ref="U7:U65" si="17">SUM(R65:T65)</f>
        <v>0</v>
      </c>
      <c r="V65" s="249"/>
      <c r="W65" s="249"/>
      <c r="X65" s="249"/>
      <c r="Y65" s="252">
        <f t="shared" ref="Y7:Y65" si="18">SUM(V65:X65)</f>
        <v>0</v>
      </c>
      <c r="Z65" s="252">
        <f t="shared" ref="Z65" si="19">SUM(J65:X65)</f>
        <v>0</v>
      </c>
      <c r="AB65" s="249">
        <v>0</v>
      </c>
      <c r="AC65" s="249">
        <f t="shared" si="12"/>
        <v>0</v>
      </c>
      <c r="AE65" s="249">
        <v>0</v>
      </c>
      <c r="AF65" s="249">
        <f t="shared" si="13"/>
        <v>0</v>
      </c>
    </row>
    <row r="66" spans="1:32">
      <c r="B66" s="214" t="s">
        <v>334</v>
      </c>
      <c r="C66" s="230"/>
      <c r="D66" s="231"/>
      <c r="E66" s="219"/>
      <c r="F66" s="219"/>
      <c r="G66" s="232"/>
      <c r="H66" s="233"/>
      <c r="I66" s="233"/>
      <c r="J66" s="219">
        <f t="shared" ref="J66:Z66" si="20">SUM(J62:J65)</f>
        <v>66666.67</v>
      </c>
      <c r="K66" s="219">
        <f t="shared" si="20"/>
        <v>134656.66999999998</v>
      </c>
      <c r="L66" s="219">
        <f t="shared" si="20"/>
        <v>850357.87</v>
      </c>
      <c r="M66" s="234">
        <f t="shared" si="20"/>
        <v>0</v>
      </c>
      <c r="N66" s="219">
        <f t="shared" si="20"/>
        <v>0</v>
      </c>
      <c r="O66" s="219">
        <f t="shared" si="20"/>
        <v>0</v>
      </c>
      <c r="P66" s="219">
        <f t="shared" si="20"/>
        <v>0</v>
      </c>
      <c r="Q66" s="234">
        <f t="shared" si="20"/>
        <v>0</v>
      </c>
      <c r="R66" s="219">
        <f t="shared" si="20"/>
        <v>0</v>
      </c>
      <c r="S66" s="219">
        <f t="shared" si="20"/>
        <v>0</v>
      </c>
      <c r="T66" s="219">
        <f t="shared" si="20"/>
        <v>0</v>
      </c>
      <c r="U66" s="234">
        <f t="shared" si="20"/>
        <v>0</v>
      </c>
      <c r="V66" s="219">
        <f t="shared" si="20"/>
        <v>0</v>
      </c>
      <c r="W66" s="219">
        <f t="shared" si="20"/>
        <v>0</v>
      </c>
      <c r="X66" s="219">
        <f t="shared" si="20"/>
        <v>0</v>
      </c>
      <c r="Y66" s="234">
        <f t="shared" si="20"/>
        <v>0</v>
      </c>
      <c r="Z66" s="234">
        <f t="shared" si="20"/>
        <v>0</v>
      </c>
      <c r="AB66" s="219">
        <f>SUM(AB62:AB65)</f>
        <v>34408.559999999998</v>
      </c>
      <c r="AC66" s="219">
        <f t="shared" si="12"/>
        <v>-34408.559999999998</v>
      </c>
      <c r="AE66" s="219">
        <f>SUM(AE62:AE65)</f>
        <v>800000</v>
      </c>
      <c r="AF66" s="219">
        <f t="shared" si="13"/>
        <v>-800000</v>
      </c>
    </row>
    <row r="67" spans="1:32" s="261" customFormat="1" ht="15" thickBot="1">
      <c r="A67" s="254"/>
      <c r="B67" s="255" t="s">
        <v>335</v>
      </c>
      <c r="C67" s="256"/>
      <c r="D67" s="257"/>
      <c r="E67" s="258"/>
      <c r="F67" s="258"/>
      <c r="G67" s="259"/>
      <c r="H67" s="260"/>
      <c r="I67" s="260"/>
      <c r="J67" s="258">
        <f t="shared" ref="J67:Z67" si="21">SUM(J66,J61,J57,J30,J22,J6)</f>
        <v>1414403.6166666667</v>
      </c>
      <c r="K67" s="258">
        <f t="shared" si="21"/>
        <v>1000590.3366666667</v>
      </c>
      <c r="L67" s="258">
        <f t="shared" si="21"/>
        <v>1607024.5366666666</v>
      </c>
      <c r="M67" s="258">
        <f t="shared" si="21"/>
        <v>0</v>
      </c>
      <c r="N67" s="258">
        <f t="shared" si="21"/>
        <v>0</v>
      </c>
      <c r="O67" s="258">
        <f t="shared" si="21"/>
        <v>0</v>
      </c>
      <c r="P67" s="258">
        <f t="shared" si="21"/>
        <v>0</v>
      </c>
      <c r="Q67" s="258">
        <f t="shared" si="21"/>
        <v>0</v>
      </c>
      <c r="R67" s="258">
        <f t="shared" si="21"/>
        <v>0</v>
      </c>
      <c r="S67" s="258">
        <f t="shared" si="21"/>
        <v>0</v>
      </c>
      <c r="T67" s="258">
        <f t="shared" si="21"/>
        <v>0</v>
      </c>
      <c r="U67" s="258">
        <f t="shared" si="21"/>
        <v>0</v>
      </c>
      <c r="V67" s="258">
        <f t="shared" si="21"/>
        <v>0</v>
      </c>
      <c r="W67" s="258">
        <f t="shared" si="21"/>
        <v>0</v>
      </c>
      <c r="X67" s="258">
        <f t="shared" si="21"/>
        <v>0</v>
      </c>
      <c r="Y67" s="258">
        <f t="shared" si="21"/>
        <v>0</v>
      </c>
      <c r="Z67" s="258">
        <f t="shared" si="21"/>
        <v>0</v>
      </c>
      <c r="AB67" s="258">
        <f>SUM(AB66,AB61,AB57,AB30,AB22,AB6)</f>
        <v>5843877.8700000001</v>
      </c>
      <c r="AC67" s="258">
        <f t="shared" si="12"/>
        <v>-5843877.8700000001</v>
      </c>
      <c r="AE67" s="258">
        <f>SUM(AE66,AE61,AE57,AE30,AE22,AE6)</f>
        <v>17614662.379999999</v>
      </c>
      <c r="AF67" s="258">
        <f t="shared" si="13"/>
        <v>-17614662.379999999</v>
      </c>
    </row>
    <row r="68" spans="1:32" ht="15" thickTop="1">
      <c r="A68" s="211"/>
      <c r="B68" s="213"/>
      <c r="C68" s="230"/>
      <c r="D68" s="231"/>
      <c r="E68" s="219"/>
      <c r="F68" s="219"/>
      <c r="G68" s="232"/>
      <c r="H68" s="233"/>
      <c r="I68" s="233"/>
      <c r="J68" s="219"/>
      <c r="K68" s="219"/>
      <c r="L68" s="219"/>
      <c r="M68" s="234"/>
      <c r="N68" s="219"/>
      <c r="O68" s="219"/>
      <c r="P68" s="219"/>
      <c r="Q68" s="234"/>
      <c r="R68" s="219"/>
      <c r="S68" s="219"/>
      <c r="T68" s="219"/>
      <c r="U68" s="234"/>
      <c r="V68" s="219"/>
      <c r="W68" s="219"/>
      <c r="X68" s="219"/>
      <c r="Y68" s="234"/>
      <c r="Z68" s="234"/>
      <c r="AB68" s="219"/>
      <c r="AC68" s="219">
        <f t="shared" si="12"/>
        <v>0</v>
      </c>
      <c r="AE68" s="219"/>
      <c r="AF68" s="219">
        <f t="shared" si="13"/>
        <v>0</v>
      </c>
    </row>
    <row r="69" spans="1:32">
      <c r="A69" s="212" t="s">
        <v>336</v>
      </c>
      <c r="B69" s="213"/>
      <c r="C69" s="230"/>
      <c r="D69" s="231"/>
      <c r="E69" s="219"/>
      <c r="F69" s="219"/>
      <c r="G69" s="232"/>
      <c r="H69" s="233"/>
      <c r="I69" s="233"/>
      <c r="J69" s="219"/>
      <c r="K69" s="219"/>
      <c r="L69" s="219"/>
      <c r="M69" s="234"/>
      <c r="N69" s="219"/>
      <c r="O69" s="219"/>
      <c r="P69" s="219"/>
      <c r="Q69" s="234"/>
      <c r="R69" s="219"/>
      <c r="S69" s="219"/>
      <c r="T69" s="219"/>
      <c r="U69" s="234"/>
      <c r="V69" s="219"/>
      <c r="W69" s="219"/>
      <c r="X69" s="219"/>
      <c r="Y69" s="234"/>
      <c r="Z69" s="234"/>
      <c r="AB69" s="219"/>
      <c r="AC69" s="219">
        <f t="shared" si="12"/>
        <v>0</v>
      </c>
      <c r="AE69" s="219"/>
      <c r="AF69" s="219">
        <f t="shared" si="13"/>
        <v>0</v>
      </c>
    </row>
    <row r="70" spans="1:32">
      <c r="A70" s="235" t="s">
        <v>337</v>
      </c>
      <c r="B70" s="212" t="s">
        <v>338</v>
      </c>
      <c r="C70" s="204" t="s">
        <v>339</v>
      </c>
      <c r="D70" s="244"/>
      <c r="E70" s="241"/>
      <c r="F70" s="241"/>
      <c r="G70" s="262"/>
      <c r="H70" s="263"/>
      <c r="I70" s="263"/>
      <c r="J70" s="241"/>
      <c r="K70" s="241"/>
      <c r="L70" s="241"/>
      <c r="M70" s="264"/>
      <c r="N70" s="241"/>
      <c r="O70" s="241"/>
      <c r="P70" s="241"/>
      <c r="Q70" s="264"/>
      <c r="R70" s="241"/>
      <c r="S70" s="241"/>
      <c r="T70" s="241"/>
      <c r="U70" s="264"/>
      <c r="V70" s="241"/>
      <c r="W70" s="241"/>
      <c r="X70" s="241"/>
      <c r="Y70" s="264"/>
      <c r="Z70" s="234">
        <f t="shared" ref="Z70:Z78" si="22">SUM(Y70,U70,Q70,M70)</f>
        <v>0</v>
      </c>
      <c r="AB70" s="241">
        <v>0</v>
      </c>
      <c r="AC70" s="241">
        <f t="shared" si="12"/>
        <v>0</v>
      </c>
      <c r="AE70" s="241">
        <v>0</v>
      </c>
      <c r="AF70" s="241">
        <f t="shared" si="13"/>
        <v>0</v>
      </c>
    </row>
    <row r="71" spans="1:32">
      <c r="B71" s="212" t="s">
        <v>340</v>
      </c>
      <c r="C71" s="204" t="s">
        <v>339</v>
      </c>
      <c r="D71" s="244"/>
      <c r="E71" s="265"/>
      <c r="F71" s="265"/>
      <c r="G71" s="266"/>
      <c r="H71" s="267"/>
      <c r="I71" s="267"/>
      <c r="J71" s="265"/>
      <c r="K71" s="265"/>
      <c r="L71" s="265">
        <v>240000</v>
      </c>
      <c r="M71" s="48"/>
      <c r="N71" s="265"/>
      <c r="O71" s="265"/>
      <c r="P71" s="265"/>
      <c r="Q71" s="48"/>
      <c r="R71" s="265"/>
      <c r="S71" s="265"/>
      <c r="T71" s="265"/>
      <c r="U71" s="48"/>
      <c r="V71" s="265"/>
      <c r="W71" s="265"/>
      <c r="X71" s="265"/>
      <c r="Y71" s="48"/>
      <c r="Z71" s="234">
        <f t="shared" si="22"/>
        <v>0</v>
      </c>
      <c r="AB71" s="265">
        <v>0</v>
      </c>
      <c r="AC71" s="265">
        <f t="shared" si="12"/>
        <v>0</v>
      </c>
      <c r="AE71" s="241">
        <v>0</v>
      </c>
      <c r="AF71" s="265">
        <f t="shared" si="13"/>
        <v>0</v>
      </c>
    </row>
    <row r="72" spans="1:32">
      <c r="B72" s="268" t="s">
        <v>341</v>
      </c>
      <c r="C72" s="217" t="s">
        <v>339</v>
      </c>
      <c r="D72" s="244"/>
      <c r="E72" s="265"/>
      <c r="F72" s="265"/>
      <c r="G72" s="266"/>
      <c r="H72" s="267"/>
      <c r="I72" s="267"/>
      <c r="J72" s="265"/>
      <c r="K72" s="265"/>
      <c r="L72" s="265"/>
      <c r="M72" s="48"/>
      <c r="N72" s="265"/>
      <c r="O72" s="265"/>
      <c r="P72" s="265"/>
      <c r="Q72" s="48"/>
      <c r="R72" s="265"/>
      <c r="S72" s="265"/>
      <c r="T72" s="265"/>
      <c r="U72" s="48"/>
      <c r="V72" s="236"/>
      <c r="W72" s="236"/>
      <c r="X72" s="236"/>
      <c r="Y72" s="48"/>
      <c r="Z72" s="234">
        <f t="shared" si="22"/>
        <v>0</v>
      </c>
      <c r="AB72" s="265">
        <v>0</v>
      </c>
      <c r="AC72" s="265">
        <f t="shared" si="12"/>
        <v>0</v>
      </c>
      <c r="AE72" s="265">
        <v>100000</v>
      </c>
      <c r="AF72" s="265">
        <f t="shared" si="13"/>
        <v>-100000</v>
      </c>
    </row>
    <row r="73" spans="1:32">
      <c r="B73" s="238" t="s">
        <v>342</v>
      </c>
      <c r="C73" s="217"/>
      <c r="D73" s="244"/>
      <c r="E73" s="265"/>
      <c r="F73" s="265"/>
      <c r="G73" s="238"/>
      <c r="H73" s="267"/>
      <c r="I73" s="267"/>
      <c r="J73" s="265"/>
      <c r="K73" s="265"/>
      <c r="L73" s="265"/>
      <c r="M73" s="48"/>
      <c r="N73" s="265"/>
      <c r="O73" s="265"/>
      <c r="P73" s="265"/>
      <c r="Q73" s="48"/>
      <c r="R73" s="265"/>
      <c r="S73" s="265"/>
      <c r="T73" s="265"/>
      <c r="U73" s="48"/>
      <c r="V73" s="236"/>
      <c r="W73" s="269"/>
      <c r="X73" s="236"/>
      <c r="Y73" s="48"/>
      <c r="Z73" s="234">
        <f t="shared" si="22"/>
        <v>0</v>
      </c>
      <c r="AB73" s="265">
        <v>100000</v>
      </c>
      <c r="AC73" s="265">
        <f t="shared" si="12"/>
        <v>-100000</v>
      </c>
      <c r="AE73" s="265">
        <v>0</v>
      </c>
      <c r="AF73" s="265">
        <f t="shared" si="13"/>
        <v>0</v>
      </c>
    </row>
    <row r="74" spans="1:32">
      <c r="A74" s="222"/>
      <c r="B74" s="270" t="s">
        <v>343</v>
      </c>
      <c r="C74" s="222" t="s">
        <v>339</v>
      </c>
      <c r="D74" s="246"/>
      <c r="E74" s="271"/>
      <c r="F74" s="271"/>
      <c r="G74" s="272"/>
      <c r="H74" s="273"/>
      <c r="I74" s="273"/>
      <c r="J74" s="271"/>
      <c r="K74" s="271"/>
      <c r="L74" s="271"/>
      <c r="M74" s="274"/>
      <c r="N74" s="271"/>
      <c r="O74" s="271"/>
      <c r="P74" s="271"/>
      <c r="Q74" s="274"/>
      <c r="R74" s="271"/>
      <c r="S74" s="271"/>
      <c r="T74" s="271"/>
      <c r="U74" s="274"/>
      <c r="V74" s="271"/>
      <c r="W74" s="271"/>
      <c r="X74" s="271"/>
      <c r="Y74" s="274"/>
      <c r="Z74" s="274">
        <f t="shared" si="22"/>
        <v>0</v>
      </c>
      <c r="AB74" s="271">
        <v>0</v>
      </c>
      <c r="AC74" s="271">
        <f t="shared" si="12"/>
        <v>0</v>
      </c>
      <c r="AE74" s="271">
        <v>0</v>
      </c>
      <c r="AF74" s="271">
        <f t="shared" si="13"/>
        <v>0</v>
      </c>
    </row>
    <row r="75" spans="1:32">
      <c r="B75" s="214" t="s">
        <v>344</v>
      </c>
      <c r="C75" s="230"/>
      <c r="D75" s="231"/>
      <c r="E75" s="219"/>
      <c r="F75" s="219"/>
      <c r="G75" s="232"/>
      <c r="H75" s="233"/>
      <c r="I75" s="233"/>
      <c r="J75" s="219">
        <f t="shared" ref="J75:Z75" si="23">SUM(J70:J74)</f>
        <v>0</v>
      </c>
      <c r="K75" s="219">
        <f t="shared" si="23"/>
        <v>0</v>
      </c>
      <c r="L75" s="219">
        <f>SUM(L70:L74)</f>
        <v>240000</v>
      </c>
      <c r="M75" s="234"/>
      <c r="N75" s="219"/>
      <c r="O75" s="219"/>
      <c r="P75" s="219"/>
      <c r="Q75" s="234"/>
      <c r="R75" s="219"/>
      <c r="S75" s="219"/>
      <c r="T75" s="219"/>
      <c r="U75" s="234"/>
      <c r="V75" s="219"/>
      <c r="W75" s="219"/>
      <c r="X75" s="219"/>
      <c r="Y75" s="234"/>
      <c r="Z75" s="234">
        <f t="shared" si="23"/>
        <v>0</v>
      </c>
      <c r="AB75" s="219">
        <f>SUM(AB70:AB74)</f>
        <v>100000</v>
      </c>
      <c r="AC75" s="219">
        <f t="shared" si="12"/>
        <v>-100000</v>
      </c>
      <c r="AE75" s="219">
        <f>SUM(AE70:AE74)</f>
        <v>100000</v>
      </c>
      <c r="AF75" s="219">
        <f t="shared" si="13"/>
        <v>-100000</v>
      </c>
    </row>
    <row r="76" spans="1:32">
      <c r="A76" s="204" t="s">
        <v>345</v>
      </c>
      <c r="B76" s="268" t="s">
        <v>346</v>
      </c>
      <c r="C76" s="275"/>
      <c r="D76" s="244"/>
      <c r="E76" s="265"/>
      <c r="F76" s="265"/>
      <c r="G76" s="266"/>
      <c r="H76" s="267"/>
      <c r="I76" s="267"/>
      <c r="J76" s="265"/>
      <c r="K76" s="265"/>
      <c r="L76" s="265"/>
      <c r="M76" s="48"/>
      <c r="N76" s="265"/>
      <c r="O76" s="265"/>
      <c r="P76" s="265"/>
      <c r="Q76" s="48"/>
      <c r="R76" s="265"/>
      <c r="S76" s="265"/>
      <c r="T76" s="265"/>
      <c r="U76" s="48"/>
      <c r="V76" s="265"/>
      <c r="W76" s="265"/>
      <c r="X76" s="265"/>
      <c r="Y76" s="48"/>
      <c r="Z76" s="234">
        <f t="shared" ref="Z76:Z77" si="24">SUM(Y76,U76,Q76,M76)</f>
        <v>0</v>
      </c>
      <c r="AB76" s="265">
        <v>100000</v>
      </c>
      <c r="AC76" s="265">
        <f t="shared" si="12"/>
        <v>-100000</v>
      </c>
      <c r="AE76" s="265">
        <v>600000</v>
      </c>
      <c r="AF76" s="265">
        <f t="shared" si="13"/>
        <v>-600000</v>
      </c>
    </row>
    <row r="77" spans="1:32">
      <c r="B77" s="268" t="s">
        <v>347</v>
      </c>
      <c r="C77" s="275"/>
      <c r="D77" s="244"/>
      <c r="E77" s="265"/>
      <c r="F77" s="265"/>
      <c r="G77" s="266"/>
      <c r="H77" s="267"/>
      <c r="I77" s="267"/>
      <c r="J77" s="265">
        <v>15000</v>
      </c>
      <c r="K77" s="265">
        <v>15000</v>
      </c>
      <c r="L77" s="265">
        <v>15000</v>
      </c>
      <c r="M77" s="48"/>
      <c r="N77" s="265"/>
      <c r="O77" s="265"/>
      <c r="P77" s="265"/>
      <c r="Q77" s="48"/>
      <c r="R77" s="265"/>
      <c r="S77" s="265"/>
      <c r="T77" s="265"/>
      <c r="U77" s="48"/>
      <c r="V77" s="265"/>
      <c r="W77" s="265"/>
      <c r="X77" s="265"/>
      <c r="Y77" s="48"/>
      <c r="Z77" s="234">
        <f t="shared" si="24"/>
        <v>0</v>
      </c>
      <c r="AB77" s="265">
        <v>0</v>
      </c>
      <c r="AC77" s="265">
        <f t="shared" si="12"/>
        <v>0</v>
      </c>
      <c r="AE77" s="265">
        <v>9000</v>
      </c>
      <c r="AF77" s="265">
        <f t="shared" si="13"/>
        <v>-9000</v>
      </c>
    </row>
    <row r="78" spans="1:32">
      <c r="A78" s="222"/>
      <c r="B78" s="276" t="s">
        <v>348</v>
      </c>
      <c r="C78" s="277"/>
      <c r="D78" s="246"/>
      <c r="E78" s="278"/>
      <c r="F78" s="278"/>
      <c r="G78" s="279"/>
      <c r="H78" s="280"/>
      <c r="I78" s="280"/>
      <c r="J78" s="278"/>
      <c r="K78" s="278"/>
      <c r="L78" s="278"/>
      <c r="M78" s="281">
        <f t="shared" ref="M70:M78" si="25">SUM(J78:L78)</f>
        <v>0</v>
      </c>
      <c r="N78" s="278"/>
      <c r="O78" s="278"/>
      <c r="P78" s="278"/>
      <c r="Q78" s="281">
        <f t="shared" ref="Q70:Q78" si="26">SUM(N78:P78)</f>
        <v>0</v>
      </c>
      <c r="R78" s="278"/>
      <c r="S78" s="278"/>
      <c r="T78" s="278">
        <f>10000-10000</f>
        <v>0</v>
      </c>
      <c r="U78" s="281">
        <f t="shared" ref="U70:U78" si="27">SUM(R78:T78)</f>
        <v>0</v>
      </c>
      <c r="V78" s="278"/>
      <c r="W78" s="278"/>
      <c r="X78" s="278"/>
      <c r="Y78" s="281">
        <f t="shared" ref="Y70:Y78" si="28">SUM(V78:X78)</f>
        <v>0</v>
      </c>
      <c r="Z78" s="281">
        <f t="shared" si="22"/>
        <v>0</v>
      </c>
      <c r="AB78" s="278">
        <v>10000</v>
      </c>
      <c r="AC78" s="278">
        <f t="shared" si="12"/>
        <v>-10000</v>
      </c>
      <c r="AE78" s="278">
        <v>20000</v>
      </c>
      <c r="AF78" s="278">
        <f t="shared" si="13"/>
        <v>-20000</v>
      </c>
    </row>
    <row r="79" spans="1:32">
      <c r="B79" s="214" t="s">
        <v>349</v>
      </c>
      <c r="C79" s="214"/>
      <c r="D79" s="214"/>
      <c r="E79" s="219"/>
      <c r="F79" s="219"/>
      <c r="G79" s="232"/>
      <c r="H79" s="233"/>
      <c r="I79" s="233"/>
      <c r="J79" s="219">
        <f t="shared" ref="J79:Z79" si="29">SUM(J76:J78)</f>
        <v>15000</v>
      </c>
      <c r="K79" s="219">
        <f t="shared" si="29"/>
        <v>15000</v>
      </c>
      <c r="L79" s="219">
        <f t="shared" si="29"/>
        <v>15000</v>
      </c>
      <c r="M79" s="234">
        <f t="shared" si="29"/>
        <v>0</v>
      </c>
      <c r="N79" s="219">
        <f t="shared" si="29"/>
        <v>0</v>
      </c>
      <c r="O79" s="219">
        <f t="shared" si="29"/>
        <v>0</v>
      </c>
      <c r="P79" s="219">
        <f t="shared" si="29"/>
        <v>0</v>
      </c>
      <c r="Q79" s="234">
        <f t="shared" si="29"/>
        <v>0</v>
      </c>
      <c r="R79" s="219">
        <f t="shared" si="29"/>
        <v>0</v>
      </c>
      <c r="S79" s="219">
        <f t="shared" si="29"/>
        <v>0</v>
      </c>
      <c r="T79" s="219">
        <f t="shared" si="29"/>
        <v>0</v>
      </c>
      <c r="U79" s="234">
        <f t="shared" si="29"/>
        <v>0</v>
      </c>
      <c r="V79" s="219">
        <f t="shared" si="29"/>
        <v>0</v>
      </c>
      <c r="W79" s="219">
        <f t="shared" si="29"/>
        <v>0</v>
      </c>
      <c r="X79" s="219">
        <f t="shared" si="29"/>
        <v>0</v>
      </c>
      <c r="Y79" s="234">
        <f t="shared" si="29"/>
        <v>0</v>
      </c>
      <c r="Z79" s="234">
        <f t="shared" si="29"/>
        <v>0</v>
      </c>
      <c r="AB79" s="219">
        <f>SUM(AB76:AB78)</f>
        <v>110000</v>
      </c>
      <c r="AC79" s="219">
        <f t="shared" si="12"/>
        <v>-110000</v>
      </c>
      <c r="AE79" s="219">
        <f>SUM(AE76:AE78)</f>
        <v>629000</v>
      </c>
      <c r="AF79" s="219">
        <f t="shared" si="13"/>
        <v>-629000</v>
      </c>
    </row>
    <row r="80" spans="1:32" s="261" customFormat="1" ht="15" thickBot="1">
      <c r="A80" s="254"/>
      <c r="B80" s="255" t="s">
        <v>350</v>
      </c>
      <c r="C80" s="256"/>
      <c r="D80" s="257"/>
      <c r="E80" s="258"/>
      <c r="F80" s="258"/>
      <c r="G80" s="259"/>
      <c r="H80" s="260"/>
      <c r="I80" s="260"/>
      <c r="J80" s="258">
        <f t="shared" ref="J80:Z80" si="30">SUM(J79,J75)</f>
        <v>15000</v>
      </c>
      <c r="K80" s="258">
        <f t="shared" si="30"/>
        <v>15000</v>
      </c>
      <c r="L80" s="258">
        <f t="shared" si="30"/>
        <v>255000</v>
      </c>
      <c r="M80" s="258">
        <f t="shared" si="30"/>
        <v>0</v>
      </c>
      <c r="N80" s="258">
        <f t="shared" si="30"/>
        <v>0</v>
      </c>
      <c r="O80" s="258">
        <f t="shared" si="30"/>
        <v>0</v>
      </c>
      <c r="P80" s="258">
        <f t="shared" si="30"/>
        <v>0</v>
      </c>
      <c r="Q80" s="258">
        <f t="shared" si="30"/>
        <v>0</v>
      </c>
      <c r="R80" s="258">
        <f t="shared" si="30"/>
        <v>0</v>
      </c>
      <c r="S80" s="258">
        <f t="shared" si="30"/>
        <v>0</v>
      </c>
      <c r="T80" s="258">
        <f t="shared" si="30"/>
        <v>0</v>
      </c>
      <c r="U80" s="258">
        <f t="shared" si="30"/>
        <v>0</v>
      </c>
      <c r="V80" s="258">
        <f t="shared" si="30"/>
        <v>0</v>
      </c>
      <c r="W80" s="258">
        <f t="shared" si="30"/>
        <v>0</v>
      </c>
      <c r="X80" s="258">
        <f t="shared" si="30"/>
        <v>0</v>
      </c>
      <c r="Y80" s="258">
        <f t="shared" si="30"/>
        <v>0</v>
      </c>
      <c r="Z80" s="258">
        <f t="shared" si="30"/>
        <v>0</v>
      </c>
      <c r="AB80" s="258">
        <f>SUM(AB79,AB75)</f>
        <v>210000</v>
      </c>
      <c r="AC80" s="258">
        <f t="shared" si="12"/>
        <v>-210000</v>
      </c>
      <c r="AE80" s="258">
        <f>SUM(AE79,AE75)</f>
        <v>729000</v>
      </c>
      <c r="AF80" s="258">
        <f t="shared" si="13"/>
        <v>-729000</v>
      </c>
    </row>
    <row r="81" spans="1:32" ht="15" thickTop="1">
      <c r="E81" s="241"/>
      <c r="F81" s="241"/>
      <c r="G81" s="262"/>
      <c r="H81" s="263"/>
      <c r="I81" s="263"/>
      <c r="J81" s="241"/>
      <c r="K81" s="241"/>
      <c r="L81" s="241"/>
      <c r="M81" s="264"/>
      <c r="N81" s="241"/>
      <c r="O81" s="241"/>
      <c r="P81" s="241"/>
      <c r="Q81" s="264"/>
      <c r="R81" s="241"/>
      <c r="S81" s="241"/>
      <c r="T81" s="241"/>
      <c r="U81" s="264"/>
      <c r="V81" s="241"/>
      <c r="W81" s="241"/>
      <c r="X81" s="241"/>
      <c r="Y81" s="264"/>
      <c r="Z81" s="264"/>
      <c r="AB81" s="241"/>
      <c r="AC81" s="241">
        <f t="shared" si="12"/>
        <v>0</v>
      </c>
      <c r="AE81" s="241"/>
      <c r="AF81" s="241">
        <f t="shared" si="13"/>
        <v>0</v>
      </c>
    </row>
    <row r="82" spans="1:32">
      <c r="A82" s="212" t="s">
        <v>351</v>
      </c>
      <c r="E82" s="241"/>
      <c r="F82" s="241"/>
      <c r="G82" s="262"/>
      <c r="H82" s="263"/>
      <c r="I82" s="263"/>
      <c r="J82" s="241"/>
      <c r="K82" s="241"/>
      <c r="L82" s="241"/>
      <c r="M82" s="264"/>
      <c r="N82" s="241"/>
      <c r="O82" s="241"/>
      <c r="P82" s="241"/>
      <c r="Q82" s="264"/>
      <c r="R82" s="241"/>
      <c r="S82" s="241"/>
      <c r="T82" s="241"/>
      <c r="U82" s="264"/>
      <c r="V82" s="241"/>
      <c r="W82" s="241"/>
      <c r="X82" s="241"/>
      <c r="Y82" s="264"/>
      <c r="Z82" s="264"/>
      <c r="AB82" s="241"/>
      <c r="AC82" s="241">
        <f t="shared" si="12"/>
        <v>0</v>
      </c>
      <c r="AE82" s="241"/>
      <c r="AF82" s="241">
        <f t="shared" si="13"/>
        <v>0</v>
      </c>
    </row>
    <row r="83" spans="1:32">
      <c r="A83" s="204" t="s">
        <v>352</v>
      </c>
      <c r="B83" s="212" t="s">
        <v>353</v>
      </c>
      <c r="D83" s="244"/>
      <c r="E83" s="265" t="s">
        <v>354</v>
      </c>
      <c r="F83" s="265"/>
      <c r="G83" s="238"/>
      <c r="H83" s="267"/>
      <c r="I83" s="267"/>
      <c r="J83" s="265"/>
      <c r="K83" s="241"/>
      <c r="L83" s="265">
        <v>112820</v>
      </c>
      <c r="M83" s="48"/>
      <c r="N83" s="265"/>
      <c r="O83" s="265"/>
      <c r="P83" s="265"/>
      <c r="Q83" s="48"/>
      <c r="R83" s="122"/>
      <c r="S83" s="265"/>
      <c r="T83" s="265"/>
      <c r="U83" s="48"/>
      <c r="V83" s="265"/>
      <c r="W83" s="265"/>
      <c r="X83" s="265"/>
      <c r="Y83" s="48"/>
      <c r="Z83" s="234">
        <f t="shared" ref="Z83:Z113" si="31">SUM(Y83,U83,Q83,M83)</f>
        <v>0</v>
      </c>
      <c r="AB83" s="265">
        <v>0</v>
      </c>
      <c r="AC83" s="265">
        <f t="shared" si="12"/>
        <v>0</v>
      </c>
      <c r="AE83" s="265">
        <v>42000</v>
      </c>
      <c r="AF83" s="265">
        <f t="shared" si="13"/>
        <v>-42000</v>
      </c>
    </row>
    <row r="84" spans="1:32">
      <c r="A84" s="244"/>
      <c r="B84" s="282" t="s">
        <v>355</v>
      </c>
      <c r="D84" s="244"/>
      <c r="E84" s="265" t="s">
        <v>354</v>
      </c>
      <c r="F84" s="265"/>
      <c r="G84" s="266"/>
      <c r="H84" s="267"/>
      <c r="I84" s="267"/>
      <c r="J84" s="241"/>
      <c r="K84" s="265"/>
      <c r="L84" s="265"/>
      <c r="M84" s="48"/>
      <c r="N84" s="265"/>
      <c r="O84" s="265"/>
      <c r="P84" s="265"/>
      <c r="Q84" s="48"/>
      <c r="R84" s="265"/>
      <c r="S84" s="265"/>
      <c r="T84" s="265"/>
      <c r="U84" s="48"/>
      <c r="V84" s="265"/>
      <c r="W84" s="265"/>
      <c r="X84" s="265"/>
      <c r="Y84" s="48"/>
      <c r="Z84" s="234">
        <f>SUM(Y84,U84,Q84,M84)</f>
        <v>0</v>
      </c>
      <c r="AB84" s="265">
        <v>60000</v>
      </c>
      <c r="AC84" s="265">
        <f>Y84-AB84</f>
        <v>-60000</v>
      </c>
      <c r="AE84" s="265">
        <v>250000</v>
      </c>
      <c r="AF84" s="265">
        <f>Z84-AE84</f>
        <v>-250000</v>
      </c>
    </row>
    <row r="85" spans="1:32">
      <c r="A85" s="244"/>
      <c r="B85" s="283" t="s">
        <v>356</v>
      </c>
      <c r="D85" s="244"/>
      <c r="E85" s="265" t="s">
        <v>354</v>
      </c>
      <c r="F85" s="265"/>
      <c r="G85" s="266"/>
      <c r="H85" s="267"/>
      <c r="I85" s="267"/>
      <c r="J85" s="265"/>
      <c r="K85" s="265"/>
      <c r="L85" s="265"/>
      <c r="M85" s="48"/>
      <c r="N85" s="265"/>
      <c r="O85" s="265"/>
      <c r="P85" s="265"/>
      <c r="Q85" s="48"/>
      <c r="R85" s="265"/>
      <c r="S85" s="265"/>
      <c r="T85" s="265"/>
      <c r="U85" s="48"/>
      <c r="V85" s="265"/>
      <c r="W85" s="265"/>
      <c r="X85" s="265"/>
      <c r="Y85" s="48"/>
      <c r="Z85" s="234">
        <f>SUM(Y85,U85,Q85,M85)</f>
        <v>0</v>
      </c>
      <c r="AB85" s="265">
        <v>30000</v>
      </c>
      <c r="AC85" s="265">
        <f>Y85-AB85</f>
        <v>-30000</v>
      </c>
      <c r="AE85" s="265">
        <v>100000</v>
      </c>
      <c r="AF85" s="265">
        <f>Z85-AE85</f>
        <v>-100000</v>
      </c>
    </row>
    <row r="86" spans="1:32">
      <c r="A86" s="244"/>
      <c r="B86" s="212" t="s">
        <v>357</v>
      </c>
      <c r="D86" s="244"/>
      <c r="E86" s="265" t="s">
        <v>354</v>
      </c>
      <c r="F86" s="265"/>
      <c r="G86" s="238"/>
      <c r="H86" s="267"/>
      <c r="I86" s="267"/>
      <c r="J86" s="265">
        <v>260000</v>
      </c>
      <c r="K86" s="241"/>
      <c r="L86" s="265"/>
      <c r="M86" s="48"/>
      <c r="N86" s="265"/>
      <c r="O86" s="265"/>
      <c r="P86" s="265"/>
      <c r="Q86" s="48"/>
      <c r="R86" s="265"/>
      <c r="S86" s="265"/>
      <c r="T86" s="265"/>
      <c r="U86" s="48"/>
      <c r="V86" s="265"/>
      <c r="W86" s="265"/>
      <c r="X86" s="265"/>
      <c r="Y86" s="48"/>
      <c r="Z86" s="234">
        <f>SUM(Y86,U86,Q86,M86)</f>
        <v>0</v>
      </c>
      <c r="AB86" s="265">
        <v>120000</v>
      </c>
      <c r="AC86" s="265">
        <f>Y86-AB86</f>
        <v>-120000</v>
      </c>
      <c r="AE86" s="265">
        <v>383499</v>
      </c>
      <c r="AF86" s="265">
        <f>Z86-AE86</f>
        <v>-383499</v>
      </c>
    </row>
    <row r="87" spans="1:32">
      <c r="A87" s="244"/>
      <c r="B87" s="235" t="s">
        <v>358</v>
      </c>
      <c r="C87" s="235"/>
      <c r="D87" s="244"/>
      <c r="E87" s="265" t="s">
        <v>359</v>
      </c>
      <c r="F87" s="265"/>
      <c r="G87" s="266"/>
      <c r="H87" s="267"/>
      <c r="I87" s="267"/>
      <c r="J87" s="265">
        <v>9300</v>
      </c>
      <c r="K87" s="265">
        <v>9300</v>
      </c>
      <c r="L87" s="265">
        <v>9300</v>
      </c>
      <c r="M87" s="48"/>
      <c r="N87" s="265"/>
      <c r="O87" s="265"/>
      <c r="P87" s="265"/>
      <c r="Q87" s="48"/>
      <c r="R87" s="265"/>
      <c r="S87" s="265"/>
      <c r="T87" s="265"/>
      <c r="U87" s="48"/>
      <c r="V87" s="265"/>
      <c r="W87" s="265"/>
      <c r="X87" s="265"/>
      <c r="Y87" s="48"/>
      <c r="Z87" s="234">
        <f t="shared" si="31"/>
        <v>0</v>
      </c>
      <c r="AA87" s="265">
        <v>9300</v>
      </c>
      <c r="AB87" s="265">
        <v>34875</v>
      </c>
      <c r="AC87" s="265">
        <f t="shared" si="12"/>
        <v>-34875</v>
      </c>
      <c r="AE87" s="265">
        <v>85250</v>
      </c>
      <c r="AF87" s="265">
        <f t="shared" si="13"/>
        <v>-85250</v>
      </c>
    </row>
    <row r="88" spans="1:32">
      <c r="A88" s="244" t="s">
        <v>360</v>
      </c>
      <c r="B88" s="212" t="s">
        <v>361</v>
      </c>
      <c r="D88" s="244"/>
      <c r="E88" s="265" t="s">
        <v>290</v>
      </c>
      <c r="F88" s="265"/>
      <c r="G88" s="266"/>
      <c r="H88" s="267"/>
      <c r="I88" s="267"/>
      <c r="J88" s="265"/>
      <c r="K88" s="265"/>
      <c r="L88" s="265"/>
      <c r="M88" s="48"/>
      <c r="N88" s="265"/>
      <c r="O88" s="265"/>
      <c r="P88" s="265"/>
      <c r="Q88" s="48"/>
      <c r="R88" s="265"/>
      <c r="S88" s="265"/>
      <c r="T88" s="265"/>
      <c r="U88" s="48"/>
      <c r="V88" s="265"/>
      <c r="W88" s="265"/>
      <c r="X88" s="265"/>
      <c r="Y88" s="48"/>
      <c r="Z88" s="234">
        <f t="shared" si="31"/>
        <v>0</v>
      </c>
      <c r="AB88" s="265">
        <v>24999.989999999998</v>
      </c>
      <c r="AC88" s="265">
        <f t="shared" si="12"/>
        <v>-24999.989999999998</v>
      </c>
      <c r="AE88" s="265">
        <v>74999.97</v>
      </c>
      <c r="AF88" s="265">
        <f t="shared" si="13"/>
        <v>-74999.97</v>
      </c>
    </row>
    <row r="89" spans="1:32">
      <c r="A89" s="244"/>
      <c r="B89" s="212" t="s">
        <v>362</v>
      </c>
      <c r="D89" s="244"/>
      <c r="E89" s="265" t="s">
        <v>290</v>
      </c>
      <c r="F89" s="265"/>
      <c r="G89" s="266"/>
      <c r="H89" s="267"/>
      <c r="I89" s="267"/>
      <c r="J89" s="265">
        <v>8333.33</v>
      </c>
      <c r="K89" s="265">
        <v>8333.33</v>
      </c>
      <c r="L89" s="265">
        <v>8333.3700000000008</v>
      </c>
      <c r="M89" s="48"/>
      <c r="N89" s="265"/>
      <c r="O89" s="265"/>
      <c r="P89" s="265"/>
      <c r="Q89" s="48"/>
      <c r="R89" s="265"/>
      <c r="S89" s="265"/>
      <c r="T89" s="265"/>
      <c r="U89" s="48"/>
      <c r="V89" s="265"/>
      <c r="W89" s="265"/>
      <c r="X89" s="265"/>
      <c r="Y89" s="48"/>
      <c r="Z89" s="234">
        <f t="shared" si="31"/>
        <v>0</v>
      </c>
      <c r="AB89" s="265">
        <v>24999.989999999998</v>
      </c>
      <c r="AC89" s="265">
        <f t="shared" si="12"/>
        <v>-24999.989999999998</v>
      </c>
      <c r="AE89" s="265">
        <v>99999.98000000001</v>
      </c>
      <c r="AF89" s="265">
        <f t="shared" si="13"/>
        <v>-99999.98000000001</v>
      </c>
    </row>
    <row r="90" spans="1:32">
      <c r="A90" s="244"/>
      <c r="B90" s="212" t="s">
        <v>363</v>
      </c>
      <c r="D90" s="244"/>
      <c r="E90" s="265" t="s">
        <v>290</v>
      </c>
      <c r="F90" s="265"/>
      <c r="G90" s="266"/>
      <c r="H90" s="267"/>
      <c r="I90" s="267"/>
      <c r="J90" s="265">
        <v>43200</v>
      </c>
      <c r="K90" s="265"/>
      <c r="L90" s="265"/>
      <c r="M90" s="48"/>
      <c r="N90" s="265"/>
      <c r="O90" s="265"/>
      <c r="P90" s="265"/>
      <c r="Q90" s="48"/>
      <c r="R90" s="265"/>
      <c r="S90" s="265"/>
      <c r="T90" s="265"/>
      <c r="U90" s="48"/>
      <c r="V90" s="265"/>
      <c r="W90" s="265"/>
      <c r="X90" s="265"/>
      <c r="Y90" s="48"/>
      <c r="Z90" s="234">
        <f t="shared" si="31"/>
        <v>0</v>
      </c>
      <c r="AB90" s="265">
        <v>19999.97</v>
      </c>
      <c r="AC90" s="265">
        <f t="shared" si="12"/>
        <v>-19999.97</v>
      </c>
      <c r="AE90" s="265">
        <v>80000</v>
      </c>
      <c r="AF90" s="265">
        <f t="shared" si="13"/>
        <v>-80000</v>
      </c>
    </row>
    <row r="91" spans="1:32">
      <c r="A91" s="244"/>
      <c r="B91" s="212" t="s">
        <v>364</v>
      </c>
      <c r="D91" s="244"/>
      <c r="E91" s="265" t="s">
        <v>290</v>
      </c>
      <c r="F91" s="265"/>
      <c r="G91" s="266"/>
      <c r="H91" s="267"/>
      <c r="I91" s="267"/>
      <c r="J91" s="265">
        <v>16666.669999999998</v>
      </c>
      <c r="K91" s="265">
        <v>16666.669999999998</v>
      </c>
      <c r="L91" s="265">
        <v>16666.669999999998</v>
      </c>
      <c r="M91" s="48"/>
      <c r="N91" s="265"/>
      <c r="O91" s="265"/>
      <c r="P91" s="265"/>
      <c r="Q91" s="48"/>
      <c r="R91" s="265"/>
      <c r="S91" s="265"/>
      <c r="T91" s="265"/>
      <c r="U91" s="48"/>
      <c r="V91" s="265"/>
      <c r="W91" s="265"/>
      <c r="X91" s="265"/>
      <c r="Y91" s="48"/>
      <c r="Z91" s="234">
        <f t="shared" si="31"/>
        <v>0</v>
      </c>
      <c r="AB91" s="265">
        <v>0</v>
      </c>
      <c r="AC91" s="265">
        <f>Y91-AB91</f>
        <v>0</v>
      </c>
      <c r="AE91" s="265">
        <v>100000</v>
      </c>
      <c r="AF91" s="265">
        <f>Z91-AE91</f>
        <v>-100000</v>
      </c>
    </row>
    <row r="92" spans="1:32">
      <c r="A92" s="244"/>
      <c r="B92" s="212" t="s">
        <v>365</v>
      </c>
      <c r="D92" s="244"/>
      <c r="E92" s="265" t="s">
        <v>290</v>
      </c>
      <c r="F92" s="265"/>
      <c r="G92" s="266"/>
      <c r="H92" s="267"/>
      <c r="I92" s="267"/>
      <c r="J92" s="265"/>
      <c r="K92" s="265"/>
      <c r="L92" s="265"/>
      <c r="M92" s="48"/>
      <c r="N92" s="265"/>
      <c r="O92" s="265"/>
      <c r="P92" s="265"/>
      <c r="Q92" s="48"/>
      <c r="R92" s="265"/>
      <c r="S92" s="265"/>
      <c r="T92" s="265"/>
      <c r="U92" s="48"/>
      <c r="V92" s="265"/>
      <c r="W92" s="265"/>
      <c r="X92" s="265"/>
      <c r="Y92" s="48"/>
      <c r="Z92" s="234">
        <f t="shared" si="31"/>
        <v>0</v>
      </c>
      <c r="AB92" s="265">
        <v>0</v>
      </c>
      <c r="AC92" s="265">
        <f t="shared" si="12"/>
        <v>0</v>
      </c>
      <c r="AE92" s="265">
        <v>100800</v>
      </c>
      <c r="AF92" s="265">
        <f t="shared" si="13"/>
        <v>-100800</v>
      </c>
    </row>
    <row r="93" spans="1:32">
      <c r="A93" s="244"/>
      <c r="B93" s="212" t="s">
        <v>366</v>
      </c>
      <c r="D93" s="244"/>
      <c r="E93" s="265" t="s">
        <v>290</v>
      </c>
      <c r="F93" s="265"/>
      <c r="G93" s="266"/>
      <c r="H93" s="267"/>
      <c r="I93" s="267"/>
      <c r="J93" s="265"/>
      <c r="K93" s="265"/>
      <c r="L93" s="265"/>
      <c r="M93" s="48"/>
      <c r="N93" s="265"/>
      <c r="O93" s="265"/>
      <c r="P93" s="265"/>
      <c r="Q93" s="48"/>
      <c r="R93" s="265"/>
      <c r="S93" s="265"/>
      <c r="T93" s="265"/>
      <c r="U93" s="48"/>
      <c r="V93" s="265"/>
      <c r="W93" s="265"/>
      <c r="X93" s="265"/>
      <c r="Y93" s="48"/>
      <c r="Z93" s="234">
        <f t="shared" si="31"/>
        <v>0</v>
      </c>
      <c r="AB93" s="265">
        <v>24999.989999999998</v>
      </c>
      <c r="AC93" s="265">
        <f t="shared" si="12"/>
        <v>-24999.989999999998</v>
      </c>
      <c r="AE93" s="265">
        <v>83333.3</v>
      </c>
      <c r="AF93" s="265">
        <f t="shared" si="13"/>
        <v>-83333.3</v>
      </c>
    </row>
    <row r="94" spans="1:32">
      <c r="A94" s="244"/>
      <c r="B94" s="212" t="s">
        <v>367</v>
      </c>
      <c r="D94" s="244"/>
      <c r="E94" s="265" t="s">
        <v>290</v>
      </c>
      <c r="F94" s="265"/>
      <c r="G94" s="266"/>
      <c r="H94" s="267"/>
      <c r="I94" s="267"/>
      <c r="J94" s="265"/>
      <c r="K94" s="265"/>
      <c r="L94" s="265"/>
      <c r="M94" s="48"/>
      <c r="N94" s="265"/>
      <c r="O94" s="265"/>
      <c r="P94" s="265"/>
      <c r="Q94" s="48"/>
      <c r="R94" s="265"/>
      <c r="S94" s="265"/>
      <c r="T94" s="265"/>
      <c r="U94" s="48"/>
      <c r="V94" s="265"/>
      <c r="W94" s="265"/>
      <c r="X94" s="265"/>
      <c r="Y94" s="48"/>
      <c r="Z94" s="234">
        <f t="shared" si="31"/>
        <v>0</v>
      </c>
      <c r="AB94" s="265">
        <v>50000.009999999995</v>
      </c>
      <c r="AC94" s="265">
        <f t="shared" si="12"/>
        <v>-50000.009999999995</v>
      </c>
      <c r="AE94" s="265">
        <v>200000</v>
      </c>
      <c r="AF94" s="265">
        <f t="shared" si="13"/>
        <v>-200000</v>
      </c>
    </row>
    <row r="95" spans="1:32">
      <c r="A95" s="244"/>
      <c r="B95" s="212" t="s">
        <v>368</v>
      </c>
      <c r="D95" s="244"/>
      <c r="E95" s="265" t="s">
        <v>290</v>
      </c>
      <c r="F95" s="265"/>
      <c r="G95" s="266"/>
      <c r="H95" s="267"/>
      <c r="I95" s="267"/>
      <c r="J95" s="265"/>
      <c r="K95" s="265"/>
      <c r="L95" s="265"/>
      <c r="M95" s="48"/>
      <c r="N95" s="265"/>
      <c r="O95" s="265"/>
      <c r="P95" s="265"/>
      <c r="Q95" s="48"/>
      <c r="R95" s="265"/>
      <c r="S95" s="265"/>
      <c r="T95" s="265"/>
      <c r="U95" s="48"/>
      <c r="V95" s="265"/>
      <c r="W95" s="265"/>
      <c r="X95" s="265"/>
      <c r="Y95" s="48"/>
      <c r="Z95" s="234">
        <f t="shared" si="31"/>
        <v>0</v>
      </c>
      <c r="AB95" s="265">
        <v>0</v>
      </c>
      <c r="AC95" s="265">
        <f t="shared" si="12"/>
        <v>0</v>
      </c>
      <c r="AE95" s="265">
        <v>19999.97</v>
      </c>
      <c r="AF95" s="265">
        <f t="shared" si="13"/>
        <v>-19999.97</v>
      </c>
    </row>
    <row r="96" spans="1:32">
      <c r="A96" s="244"/>
      <c r="B96" s="238" t="s">
        <v>369</v>
      </c>
      <c r="D96" s="244"/>
      <c r="E96" s="265" t="s">
        <v>290</v>
      </c>
      <c r="F96" s="265"/>
      <c r="G96" s="238"/>
      <c r="H96" s="267"/>
      <c r="I96" s="267"/>
      <c r="J96" s="265"/>
      <c r="K96" s="265"/>
      <c r="L96" s="265"/>
      <c r="M96" s="48"/>
      <c r="N96" s="265"/>
      <c r="O96" s="265"/>
      <c r="P96" s="265"/>
      <c r="Q96" s="48"/>
      <c r="R96" s="265"/>
      <c r="S96" s="265"/>
      <c r="T96" s="265"/>
      <c r="U96" s="48"/>
      <c r="V96" s="265"/>
      <c r="W96" s="265"/>
      <c r="X96" s="265"/>
      <c r="Y96" s="48"/>
      <c r="Z96" s="234">
        <f t="shared" si="31"/>
        <v>0</v>
      </c>
      <c r="AB96" s="265"/>
      <c r="AC96" s="265"/>
      <c r="AE96" s="265"/>
      <c r="AF96" s="265"/>
    </row>
    <row r="97" spans="1:37" outlineLevel="2" collapsed="1">
      <c r="A97" s="244" t="s">
        <v>370</v>
      </c>
      <c r="B97" s="253" t="s">
        <v>371</v>
      </c>
      <c r="D97" s="244"/>
      <c r="E97" s="265"/>
      <c r="F97" s="265"/>
      <c r="G97" s="266"/>
      <c r="H97" s="267"/>
      <c r="I97" s="267"/>
      <c r="J97" s="265">
        <v>224604</v>
      </c>
      <c r="K97" s="265"/>
      <c r="L97" s="265"/>
      <c r="M97" s="48"/>
      <c r="N97" s="265"/>
      <c r="O97" s="265"/>
      <c r="P97" s="265"/>
      <c r="Q97" s="48"/>
      <c r="R97" s="265"/>
      <c r="S97" s="265"/>
      <c r="T97" s="265"/>
      <c r="U97" s="48"/>
      <c r="V97" s="265"/>
      <c r="W97" s="265"/>
      <c r="X97" s="265"/>
      <c r="Y97" s="48"/>
      <c r="Z97" s="234">
        <f t="shared" si="31"/>
        <v>0</v>
      </c>
      <c r="AB97" s="265">
        <v>0</v>
      </c>
      <c r="AC97" s="265">
        <f t="shared" si="12"/>
        <v>0</v>
      </c>
      <c r="AE97" s="265">
        <v>500000</v>
      </c>
      <c r="AF97" s="265">
        <f t="shared" si="13"/>
        <v>-500000</v>
      </c>
      <c r="AK97" s="284"/>
    </row>
    <row r="98" spans="1:37" outlineLevel="2">
      <c r="A98" s="244"/>
      <c r="B98" s="212" t="s">
        <v>372</v>
      </c>
      <c r="D98" s="244"/>
      <c r="E98" s="265"/>
      <c r="F98" s="265"/>
      <c r="G98" s="204"/>
      <c r="H98" s="204"/>
      <c r="I98" s="267"/>
      <c r="J98" s="236"/>
      <c r="K98" s="241"/>
      <c r="L98" s="241"/>
      <c r="M98" s="48"/>
      <c r="N98" s="265"/>
      <c r="O98" s="265"/>
      <c r="P98" s="265"/>
      <c r="Q98" s="48"/>
      <c r="R98" s="265"/>
      <c r="S98" s="265"/>
      <c r="T98" s="265"/>
      <c r="U98" s="48"/>
      <c r="V98" s="265"/>
      <c r="W98" s="265"/>
      <c r="X98" s="265"/>
      <c r="Y98" s="48"/>
      <c r="Z98" s="234">
        <f t="shared" si="31"/>
        <v>0</v>
      </c>
      <c r="AB98" s="265">
        <v>500000</v>
      </c>
      <c r="AC98" s="265">
        <f t="shared" si="12"/>
        <v>-500000</v>
      </c>
      <c r="AE98" s="265">
        <v>580000</v>
      </c>
      <c r="AF98" s="265">
        <f t="shared" si="13"/>
        <v>-580000</v>
      </c>
      <c r="AK98" s="284"/>
    </row>
    <row r="99" spans="1:37" outlineLevel="2">
      <c r="A99" s="246"/>
      <c r="B99" s="270" t="s">
        <v>373</v>
      </c>
      <c r="C99" s="222"/>
      <c r="D99" s="246"/>
      <c r="E99" s="278"/>
      <c r="F99" s="278"/>
      <c r="G99" s="279"/>
      <c r="H99" s="280"/>
      <c r="I99" s="280"/>
      <c r="J99" s="278"/>
      <c r="K99" s="278">
        <f>135000+22930</f>
        <v>157930</v>
      </c>
      <c r="L99" s="278"/>
      <c r="M99" s="281"/>
      <c r="N99" s="278"/>
      <c r="O99" s="278"/>
      <c r="P99" s="278"/>
      <c r="Q99" s="281"/>
      <c r="R99" s="278"/>
      <c r="S99" s="278"/>
      <c r="T99" s="278"/>
      <c r="U99" s="281"/>
      <c r="V99" s="278"/>
      <c r="W99" s="278"/>
      <c r="X99" s="278"/>
      <c r="Y99" s="281"/>
      <c r="Z99" s="281">
        <f t="shared" si="31"/>
        <v>0</v>
      </c>
      <c r="AB99" s="278">
        <v>30000</v>
      </c>
      <c r="AC99" s="278">
        <f t="shared" si="12"/>
        <v>-30000</v>
      </c>
      <c r="AE99" s="278">
        <v>30000</v>
      </c>
      <c r="AF99" s="278">
        <f t="shared" si="13"/>
        <v>-30000</v>
      </c>
      <c r="AK99" s="284"/>
    </row>
    <row r="100" spans="1:37" outlineLevel="1">
      <c r="B100" s="214" t="s">
        <v>374</v>
      </c>
      <c r="C100" s="214"/>
      <c r="D100" s="214"/>
      <c r="E100" s="219"/>
      <c r="F100" s="219"/>
      <c r="G100" s="232"/>
      <c r="H100" s="233"/>
      <c r="I100" s="233"/>
      <c r="J100" s="219">
        <f t="shared" ref="J100:Z100" si="32">SUM(J83:J99)</f>
        <v>562104</v>
      </c>
      <c r="K100" s="219">
        <f t="shared" si="32"/>
        <v>192230</v>
      </c>
      <c r="L100" s="219">
        <f>SUM(L83:L99)</f>
        <v>147120.03999999998</v>
      </c>
      <c r="M100" s="234"/>
      <c r="N100" s="219"/>
      <c r="O100" s="219"/>
      <c r="P100" s="219"/>
      <c r="Q100" s="234"/>
      <c r="R100" s="219"/>
      <c r="S100" s="219"/>
      <c r="T100" s="219"/>
      <c r="U100" s="234"/>
      <c r="V100" s="219"/>
      <c r="W100" s="219"/>
      <c r="X100" s="219"/>
      <c r="Y100" s="234"/>
      <c r="Z100" s="234">
        <f t="shared" si="32"/>
        <v>0</v>
      </c>
      <c r="AB100" s="219">
        <f>SUM(AB83:AB99)</f>
        <v>919874.95</v>
      </c>
      <c r="AC100" s="219">
        <f t="shared" si="12"/>
        <v>-919874.95</v>
      </c>
      <c r="AE100" s="219">
        <f>SUM(AE83:AE99)</f>
        <v>2729882.2199999997</v>
      </c>
      <c r="AF100" s="219">
        <f t="shared" si="13"/>
        <v>-2729882.2199999997</v>
      </c>
    </row>
    <row r="101" spans="1:37" ht="14.25" customHeight="1" outlineLevel="2">
      <c r="A101" s="204" t="s">
        <v>375</v>
      </c>
      <c r="B101" s="204" t="s">
        <v>376</v>
      </c>
      <c r="D101" s="244"/>
      <c r="E101" s="269" t="s">
        <v>290</v>
      </c>
      <c r="F101" s="269"/>
      <c r="G101" s="285"/>
      <c r="H101" s="286"/>
      <c r="I101" s="286"/>
      <c r="J101" s="269"/>
      <c r="K101" s="269"/>
      <c r="L101" s="269"/>
      <c r="M101" s="287"/>
      <c r="N101" s="269"/>
      <c r="O101" s="269"/>
      <c r="P101" s="269"/>
      <c r="Q101" s="287"/>
      <c r="R101" s="269"/>
      <c r="S101" s="269"/>
      <c r="T101" s="269"/>
      <c r="U101" s="287"/>
      <c r="V101" s="269"/>
      <c r="W101" s="269"/>
      <c r="X101" s="269"/>
      <c r="Y101" s="287"/>
      <c r="Z101" s="287">
        <f t="shared" si="31"/>
        <v>0</v>
      </c>
      <c r="AB101" s="269">
        <v>0</v>
      </c>
      <c r="AC101" s="269">
        <f t="shared" si="12"/>
        <v>0</v>
      </c>
      <c r="AE101" s="269">
        <v>14400</v>
      </c>
      <c r="AF101" s="269">
        <f t="shared" si="13"/>
        <v>-14400</v>
      </c>
    </row>
    <row r="102" spans="1:37" outlineLevel="2">
      <c r="B102" s="204" t="s">
        <v>377</v>
      </c>
      <c r="D102" s="244"/>
      <c r="E102" s="269" t="s">
        <v>290</v>
      </c>
      <c r="F102" s="269"/>
      <c r="G102" s="285"/>
      <c r="H102" s="286"/>
      <c r="I102" s="286"/>
      <c r="J102" s="269"/>
      <c r="K102" s="269"/>
      <c r="L102" s="269"/>
      <c r="M102" s="287"/>
      <c r="N102" s="269"/>
      <c r="O102" s="269"/>
      <c r="P102" s="269"/>
      <c r="Q102" s="287"/>
      <c r="R102" s="269"/>
      <c r="S102" s="269"/>
      <c r="T102" s="269"/>
      <c r="U102" s="287"/>
      <c r="V102" s="269"/>
      <c r="W102" s="269"/>
      <c r="X102" s="269"/>
      <c r="Y102" s="287"/>
      <c r="Z102" s="287">
        <f t="shared" si="31"/>
        <v>0</v>
      </c>
      <c r="AB102" s="269">
        <v>150000</v>
      </c>
      <c r="AC102" s="269">
        <f t="shared" si="12"/>
        <v>-150000</v>
      </c>
      <c r="AE102" s="269">
        <v>300000</v>
      </c>
      <c r="AF102" s="269">
        <f t="shared" si="13"/>
        <v>-300000</v>
      </c>
    </row>
    <row r="103" spans="1:37" outlineLevel="2">
      <c r="B103" s="204" t="s">
        <v>378</v>
      </c>
      <c r="D103" s="244"/>
      <c r="E103" s="269" t="s">
        <v>290</v>
      </c>
      <c r="F103" s="269"/>
      <c r="G103" s="285"/>
      <c r="H103" s="286"/>
      <c r="I103" s="286"/>
      <c r="J103" s="269"/>
      <c r="K103" s="269"/>
      <c r="L103" s="269"/>
      <c r="M103" s="287"/>
      <c r="N103" s="269"/>
      <c r="O103" s="269"/>
      <c r="P103" s="269"/>
      <c r="Q103" s="287"/>
      <c r="R103" s="269"/>
      <c r="S103" s="269"/>
      <c r="T103" s="269"/>
      <c r="U103" s="287"/>
      <c r="V103" s="269"/>
      <c r="W103" s="269"/>
      <c r="X103" s="269"/>
      <c r="Y103" s="287"/>
      <c r="Z103" s="287">
        <f t="shared" si="31"/>
        <v>0</v>
      </c>
      <c r="AB103" s="269">
        <v>250000.01</v>
      </c>
      <c r="AC103" s="269">
        <f t="shared" si="12"/>
        <v>-250000.01</v>
      </c>
      <c r="AE103" s="269">
        <v>500000</v>
      </c>
      <c r="AF103" s="269">
        <f t="shared" si="13"/>
        <v>-500000</v>
      </c>
    </row>
    <row r="104" spans="1:37" outlineLevel="2">
      <c r="B104" s="204" t="s">
        <v>379</v>
      </c>
      <c r="D104" s="244"/>
      <c r="E104" s="269" t="s">
        <v>290</v>
      </c>
      <c r="F104" s="269"/>
      <c r="G104" s="285"/>
      <c r="H104" s="286"/>
      <c r="I104" s="286"/>
      <c r="J104" s="269"/>
      <c r="K104" s="269"/>
      <c r="L104" s="269"/>
      <c r="M104" s="287"/>
      <c r="N104" s="265"/>
      <c r="O104" s="265"/>
      <c r="P104" s="265"/>
      <c r="Q104" s="287"/>
      <c r="R104" s="269"/>
      <c r="S104" s="269"/>
      <c r="T104" s="269"/>
      <c r="U104" s="287"/>
      <c r="V104" s="269"/>
      <c r="W104" s="269"/>
      <c r="X104" s="269"/>
      <c r="Y104" s="287"/>
      <c r="Z104" s="287">
        <f t="shared" si="31"/>
        <v>0</v>
      </c>
      <c r="AB104" s="269">
        <v>0</v>
      </c>
      <c r="AC104" s="269">
        <f t="shared" si="12"/>
        <v>0</v>
      </c>
      <c r="AE104" s="269">
        <v>0</v>
      </c>
      <c r="AF104" s="269">
        <f t="shared" si="13"/>
        <v>0</v>
      </c>
    </row>
    <row r="105" spans="1:37" outlineLevel="2">
      <c r="B105" s="204" t="s">
        <v>380</v>
      </c>
      <c r="D105" s="244"/>
      <c r="E105" s="269" t="s">
        <v>290</v>
      </c>
      <c r="F105" s="269"/>
      <c r="G105" s="285"/>
      <c r="H105" s="286"/>
      <c r="I105" s="286"/>
      <c r="J105" s="269"/>
      <c r="K105" s="269"/>
      <c r="L105" s="269"/>
      <c r="M105" s="287"/>
      <c r="N105" s="265"/>
      <c r="O105" s="265"/>
      <c r="P105" s="265"/>
      <c r="Q105" s="287"/>
      <c r="R105" s="269"/>
      <c r="S105" s="269"/>
      <c r="T105" s="269"/>
      <c r="U105" s="287"/>
      <c r="V105" s="269"/>
      <c r="W105" s="269"/>
      <c r="X105" s="269"/>
      <c r="Y105" s="287"/>
      <c r="Z105" s="287">
        <f t="shared" si="31"/>
        <v>0</v>
      </c>
      <c r="AB105" s="269">
        <v>21176.46</v>
      </c>
      <c r="AC105" s="269">
        <f t="shared" si="12"/>
        <v>-21176.46</v>
      </c>
      <c r="AE105" s="269">
        <v>77647.01999999999</v>
      </c>
      <c r="AF105" s="269">
        <f t="shared" si="13"/>
        <v>-77647.01999999999</v>
      </c>
    </row>
    <row r="106" spans="1:37" outlineLevel="2">
      <c r="B106" s="204" t="s">
        <v>381</v>
      </c>
      <c r="D106" s="244"/>
      <c r="E106" s="269" t="s">
        <v>290</v>
      </c>
      <c r="F106" s="269"/>
      <c r="G106" s="285"/>
      <c r="H106" s="286"/>
      <c r="I106" s="286"/>
      <c r="J106" s="269"/>
      <c r="K106" s="269"/>
      <c r="L106" s="269"/>
      <c r="M106" s="287"/>
      <c r="N106" s="265"/>
      <c r="O106" s="265"/>
      <c r="P106" s="269"/>
      <c r="Q106" s="287"/>
      <c r="R106" s="269"/>
      <c r="S106" s="269"/>
      <c r="T106" s="269"/>
      <c r="U106" s="287"/>
      <c r="V106" s="269"/>
      <c r="W106" s="269"/>
      <c r="X106" s="269"/>
      <c r="Y106" s="287"/>
      <c r="Z106" s="287">
        <f t="shared" si="31"/>
        <v>0</v>
      </c>
      <c r="AB106" s="269">
        <v>50000.009999999995</v>
      </c>
      <c r="AC106" s="269">
        <f t="shared" si="12"/>
        <v>-50000.009999999995</v>
      </c>
      <c r="AE106" s="269">
        <v>183333.36999999997</v>
      </c>
      <c r="AF106" s="269">
        <f t="shared" si="13"/>
        <v>-183333.36999999997</v>
      </c>
    </row>
    <row r="107" spans="1:37" outlineLevel="2">
      <c r="A107" s="246"/>
      <c r="B107" s="270" t="s">
        <v>382</v>
      </c>
      <c r="C107" s="222"/>
      <c r="D107" s="246"/>
      <c r="E107" s="278"/>
      <c r="F107" s="278"/>
      <c r="G107" s="279"/>
      <c r="H107" s="280"/>
      <c r="I107" s="280"/>
      <c r="J107" s="278"/>
      <c r="K107" s="278"/>
      <c r="L107" s="278"/>
      <c r="M107" s="281"/>
      <c r="N107" s="278"/>
      <c r="O107" s="278"/>
      <c r="P107" s="278"/>
      <c r="Q107" s="281"/>
      <c r="R107" s="278"/>
      <c r="S107" s="278"/>
      <c r="T107" s="278"/>
      <c r="U107" s="281"/>
      <c r="V107" s="278"/>
      <c r="W107" s="278"/>
      <c r="X107" s="278"/>
      <c r="Y107" s="281"/>
      <c r="Z107" s="281">
        <f t="shared" si="31"/>
        <v>0</v>
      </c>
      <c r="AB107" s="278">
        <v>0</v>
      </c>
      <c r="AC107" s="278">
        <f t="shared" si="12"/>
        <v>0</v>
      </c>
      <c r="AE107" s="278">
        <v>0</v>
      </c>
      <c r="AF107" s="278">
        <f t="shared" si="13"/>
        <v>0</v>
      </c>
    </row>
    <row r="108" spans="1:37" outlineLevel="1">
      <c r="B108" s="214" t="s">
        <v>383</v>
      </c>
      <c r="C108" s="214"/>
      <c r="D108" s="214"/>
      <c r="E108" s="219"/>
      <c r="F108" s="219"/>
      <c r="G108" s="232"/>
      <c r="H108" s="233"/>
      <c r="I108" s="233"/>
      <c r="J108" s="219">
        <f t="shared" ref="J108:Z108" si="33">SUM(J101:J107)</f>
        <v>0</v>
      </c>
      <c r="K108" s="219">
        <f t="shared" si="33"/>
        <v>0</v>
      </c>
      <c r="L108" s="219">
        <f t="shared" si="33"/>
        <v>0</v>
      </c>
      <c r="M108" s="234"/>
      <c r="N108" s="219"/>
      <c r="O108" s="219"/>
      <c r="P108" s="219"/>
      <c r="Q108" s="234"/>
      <c r="R108" s="219"/>
      <c r="S108" s="219"/>
      <c r="T108" s="219"/>
      <c r="U108" s="234"/>
      <c r="V108" s="219"/>
      <c r="W108" s="219"/>
      <c r="X108" s="219"/>
      <c r="Y108" s="234"/>
      <c r="Z108" s="234">
        <f t="shared" si="33"/>
        <v>0</v>
      </c>
      <c r="AB108" s="219">
        <f>SUM(AB101:AB107)</f>
        <v>471176.48000000004</v>
      </c>
      <c r="AC108" s="219">
        <f t="shared" si="12"/>
        <v>-471176.48000000004</v>
      </c>
      <c r="AE108" s="219">
        <f>SUM(AE101:AE107)</f>
        <v>1075380.3899999999</v>
      </c>
      <c r="AF108" s="219">
        <f t="shared" si="13"/>
        <v>-1075380.3899999999</v>
      </c>
    </row>
    <row r="109" spans="1:37" ht="14.25" customHeight="1" outlineLevel="2">
      <c r="A109" s="204" t="s">
        <v>384</v>
      </c>
      <c r="B109" s="204" t="s">
        <v>385</v>
      </c>
      <c r="C109" s="204" t="s">
        <v>339</v>
      </c>
      <c r="D109" s="244"/>
      <c r="E109" s="269"/>
      <c r="F109" s="269"/>
      <c r="G109" s="285"/>
      <c r="H109" s="286"/>
      <c r="I109" s="286"/>
      <c r="J109" s="269">
        <v>114640</v>
      </c>
      <c r="K109" s="269"/>
      <c r="L109" s="269"/>
      <c r="M109" s="287"/>
      <c r="N109" s="269"/>
      <c r="O109" s="269"/>
      <c r="P109" s="269"/>
      <c r="Q109" s="287"/>
      <c r="R109" s="269"/>
      <c r="S109" s="269"/>
      <c r="T109" s="269"/>
      <c r="U109" s="287"/>
      <c r="V109" s="269"/>
      <c r="W109" s="269"/>
      <c r="X109" s="269"/>
      <c r="Y109" s="287"/>
      <c r="Z109" s="287">
        <f t="shared" si="31"/>
        <v>0</v>
      </c>
      <c r="AB109" s="269">
        <v>100000</v>
      </c>
      <c r="AC109" s="269">
        <f t="shared" si="12"/>
        <v>-100000</v>
      </c>
      <c r="AE109" s="269">
        <v>100000</v>
      </c>
      <c r="AF109" s="269">
        <f t="shared" si="13"/>
        <v>-100000</v>
      </c>
    </row>
    <row r="110" spans="1:37" outlineLevel="2">
      <c r="B110" s="204" t="s">
        <v>386</v>
      </c>
      <c r="C110" s="204" t="s">
        <v>339</v>
      </c>
      <c r="D110" s="244"/>
      <c r="E110" s="269"/>
      <c r="F110" s="269"/>
      <c r="G110" s="285"/>
      <c r="H110" s="286"/>
      <c r="I110" s="286"/>
      <c r="J110" s="269"/>
      <c r="K110" s="269"/>
      <c r="L110" s="269"/>
      <c r="M110" s="287"/>
      <c r="N110" s="269"/>
      <c r="O110" s="269"/>
      <c r="P110" s="269"/>
      <c r="Q110" s="287"/>
      <c r="R110" s="269"/>
      <c r="S110" s="269"/>
      <c r="T110" s="269"/>
      <c r="U110" s="287"/>
      <c r="V110" s="269"/>
      <c r="W110" s="269"/>
      <c r="X110" s="269"/>
      <c r="Y110" s="287"/>
      <c r="Z110" s="287">
        <f t="shared" si="31"/>
        <v>0</v>
      </c>
      <c r="AB110" s="269">
        <v>100000</v>
      </c>
      <c r="AC110" s="269">
        <f t="shared" si="12"/>
        <v>-100000</v>
      </c>
      <c r="AE110" s="269">
        <v>150000</v>
      </c>
      <c r="AF110" s="269">
        <f t="shared" si="13"/>
        <v>-150000</v>
      </c>
    </row>
    <row r="111" spans="1:37" outlineLevel="2">
      <c r="B111" s="204" t="s">
        <v>387</v>
      </c>
      <c r="C111" s="204" t="s">
        <v>339</v>
      </c>
      <c r="D111" s="244"/>
      <c r="E111" s="269"/>
      <c r="F111" s="269"/>
      <c r="G111" s="285"/>
      <c r="H111" s="286"/>
      <c r="I111" s="286"/>
      <c r="J111" s="269">
        <v>10000</v>
      </c>
      <c r="K111" s="269">
        <v>60000</v>
      </c>
      <c r="L111" s="269"/>
      <c r="M111" s="287"/>
      <c r="N111" s="269"/>
      <c r="O111" s="269"/>
      <c r="P111" s="269"/>
      <c r="Q111" s="287"/>
      <c r="R111" s="269"/>
      <c r="S111" s="269"/>
      <c r="T111" s="269"/>
      <c r="U111" s="287"/>
      <c r="V111" s="269"/>
      <c r="W111" s="269"/>
      <c r="X111" s="269"/>
      <c r="Y111" s="287"/>
      <c r="Z111" s="287">
        <f t="shared" si="31"/>
        <v>0</v>
      </c>
      <c r="AB111" s="269">
        <v>50000</v>
      </c>
      <c r="AC111" s="269">
        <f t="shared" si="12"/>
        <v>-50000</v>
      </c>
      <c r="AE111" s="269">
        <v>50000</v>
      </c>
      <c r="AF111" s="269">
        <f t="shared" si="13"/>
        <v>-50000</v>
      </c>
    </row>
    <row r="112" spans="1:37" outlineLevel="2">
      <c r="B112" s="204" t="s">
        <v>388</v>
      </c>
      <c r="C112" s="204" t="s">
        <v>339</v>
      </c>
      <c r="D112" s="244"/>
      <c r="E112" s="269"/>
      <c r="F112" s="269"/>
      <c r="G112" s="285"/>
      <c r="H112" s="286"/>
      <c r="I112" s="286"/>
      <c r="J112" s="269"/>
      <c r="K112" s="269"/>
      <c r="L112" s="269"/>
      <c r="M112" s="287"/>
      <c r="N112" s="269"/>
      <c r="O112" s="269"/>
      <c r="P112" s="269"/>
      <c r="Q112" s="287"/>
      <c r="R112" s="269"/>
      <c r="S112" s="269"/>
      <c r="T112" s="269"/>
      <c r="U112" s="287"/>
      <c r="V112" s="269"/>
      <c r="W112" s="269"/>
      <c r="X112" s="269"/>
      <c r="Y112" s="287"/>
      <c r="Z112" s="287">
        <f t="shared" si="31"/>
        <v>0</v>
      </c>
      <c r="AB112" s="269">
        <v>50000</v>
      </c>
      <c r="AC112" s="269">
        <f t="shared" si="12"/>
        <v>-50000</v>
      </c>
      <c r="AE112" s="269">
        <v>50000</v>
      </c>
      <c r="AF112" s="269">
        <f t="shared" si="13"/>
        <v>-50000</v>
      </c>
    </row>
    <row r="113" spans="1:32">
      <c r="A113" s="246"/>
      <c r="B113" s="270" t="s">
        <v>389</v>
      </c>
      <c r="C113" s="222" t="s">
        <v>339</v>
      </c>
      <c r="D113" s="246"/>
      <c r="E113" s="278"/>
      <c r="F113" s="278"/>
      <c r="G113" s="279"/>
      <c r="H113" s="280"/>
      <c r="I113" s="280"/>
      <c r="J113" s="278"/>
      <c r="K113" s="278"/>
      <c r="L113" s="278"/>
      <c r="M113" s="281"/>
      <c r="N113" s="278"/>
      <c r="O113" s="278"/>
      <c r="P113" s="278"/>
      <c r="Q113" s="281"/>
      <c r="R113" s="278"/>
      <c r="S113" s="278"/>
      <c r="T113" s="278"/>
      <c r="U113" s="281"/>
      <c r="V113" s="278"/>
      <c r="W113" s="278"/>
      <c r="X113" s="278"/>
      <c r="Y113" s="281"/>
      <c r="Z113" s="281">
        <f t="shared" si="31"/>
        <v>0</v>
      </c>
      <c r="AB113" s="278">
        <v>50000</v>
      </c>
      <c r="AC113" s="278">
        <f t="shared" si="12"/>
        <v>-50000</v>
      </c>
      <c r="AE113" s="278">
        <v>50000</v>
      </c>
      <c r="AF113" s="278">
        <f t="shared" si="13"/>
        <v>-50000</v>
      </c>
    </row>
    <row r="114" spans="1:32">
      <c r="B114" s="214" t="s">
        <v>390</v>
      </c>
      <c r="C114" s="214"/>
      <c r="D114" s="214"/>
      <c r="E114" s="219"/>
      <c r="F114" s="219"/>
      <c r="G114" s="232"/>
      <c r="H114" s="233"/>
      <c r="I114" s="233"/>
      <c r="J114" s="219">
        <f t="shared" ref="J114:Z114" si="34">SUM(J109:J113)</f>
        <v>124640</v>
      </c>
      <c r="K114" s="219">
        <f t="shared" si="34"/>
        <v>60000</v>
      </c>
      <c r="L114" s="219">
        <f t="shared" si="34"/>
        <v>0</v>
      </c>
      <c r="M114" s="234"/>
      <c r="N114" s="219"/>
      <c r="O114" s="219"/>
      <c r="P114" s="219"/>
      <c r="Q114" s="234"/>
      <c r="R114" s="219"/>
      <c r="S114" s="219"/>
      <c r="T114" s="219"/>
      <c r="U114" s="234"/>
      <c r="V114" s="219"/>
      <c r="W114" s="219"/>
      <c r="X114" s="219"/>
      <c r="Y114" s="234"/>
      <c r="Z114" s="234">
        <f t="shared" si="34"/>
        <v>0</v>
      </c>
      <c r="AB114" s="219">
        <f>SUM(AB109:AB113)</f>
        <v>350000</v>
      </c>
      <c r="AC114" s="219">
        <f t="shared" si="12"/>
        <v>-350000</v>
      </c>
      <c r="AE114" s="219">
        <f>SUM(AE109:AE113)</f>
        <v>400000</v>
      </c>
      <c r="AF114" s="219">
        <f t="shared" si="13"/>
        <v>-400000</v>
      </c>
    </row>
    <row r="115" spans="1:32" s="261" customFormat="1" ht="15" thickBot="1">
      <c r="A115" s="254"/>
      <c r="B115" s="255" t="s">
        <v>391</v>
      </c>
      <c r="C115" s="256"/>
      <c r="D115" s="257"/>
      <c r="E115" s="258"/>
      <c r="F115" s="258"/>
      <c r="G115" s="259"/>
      <c r="H115" s="260"/>
      <c r="I115" s="260"/>
      <c r="J115" s="258">
        <f t="shared" ref="J115:Z115" si="35">SUM(J114,J108,J100)</f>
        <v>686744</v>
      </c>
      <c r="K115" s="258">
        <f t="shared" si="35"/>
        <v>252230</v>
      </c>
      <c r="L115" s="258">
        <f t="shared" si="35"/>
        <v>147120.03999999998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>
        <f t="shared" si="35"/>
        <v>0</v>
      </c>
      <c r="AB115" s="258">
        <f>SUM(AB114,AB108,AB100)</f>
        <v>1741051.43</v>
      </c>
      <c r="AC115" s="258">
        <f t="shared" si="12"/>
        <v>-1741051.43</v>
      </c>
      <c r="AE115" s="258">
        <f>SUM(AE114,AE108,AE100)</f>
        <v>4205262.6099999994</v>
      </c>
      <c r="AF115" s="258">
        <f t="shared" si="13"/>
        <v>-4205262.6099999994</v>
      </c>
    </row>
    <row r="116" spans="1:32" ht="15" thickTop="1">
      <c r="A116" s="211"/>
      <c r="B116" s="213"/>
      <c r="C116" s="230"/>
      <c r="D116" s="231"/>
      <c r="E116" s="219"/>
      <c r="F116" s="219"/>
      <c r="G116" s="232"/>
      <c r="H116" s="233"/>
      <c r="I116" s="233"/>
      <c r="J116" s="219"/>
      <c r="K116" s="219"/>
      <c r="L116" s="219"/>
      <c r="M116" s="234"/>
      <c r="N116" s="219"/>
      <c r="O116" s="219"/>
      <c r="P116" s="219"/>
      <c r="Q116" s="234"/>
      <c r="R116" s="219"/>
      <c r="S116" s="219"/>
      <c r="T116" s="219"/>
      <c r="U116" s="234"/>
      <c r="V116" s="219"/>
      <c r="W116" s="219"/>
      <c r="X116" s="219"/>
      <c r="Y116" s="234"/>
      <c r="Z116" s="234"/>
      <c r="AB116" s="219"/>
      <c r="AC116" s="219">
        <f t="shared" si="12"/>
        <v>0</v>
      </c>
      <c r="AE116" s="219"/>
      <c r="AF116" s="219">
        <f t="shared" si="13"/>
        <v>0</v>
      </c>
    </row>
    <row r="117" spans="1:32">
      <c r="A117" s="212" t="s">
        <v>392</v>
      </c>
      <c r="B117" s="213"/>
      <c r="C117" s="230"/>
      <c r="D117" s="231"/>
      <c r="E117" s="219"/>
      <c r="F117" s="219"/>
      <c r="G117" s="232"/>
      <c r="H117" s="233"/>
      <c r="I117" s="233"/>
      <c r="J117" s="219"/>
      <c r="K117" s="219"/>
      <c r="L117" s="219"/>
      <c r="M117" s="234"/>
      <c r="N117" s="219"/>
      <c r="O117" s="219"/>
      <c r="P117" s="219"/>
      <c r="Q117" s="234"/>
      <c r="R117" s="219"/>
      <c r="S117" s="219"/>
      <c r="T117" s="219"/>
      <c r="U117" s="234"/>
      <c r="V117" s="219"/>
      <c r="W117" s="219"/>
      <c r="X117" s="219"/>
      <c r="Y117" s="234"/>
      <c r="Z117" s="234"/>
      <c r="AB117" s="219"/>
      <c r="AC117" s="219">
        <f t="shared" si="12"/>
        <v>0</v>
      </c>
      <c r="AE117" s="219"/>
      <c r="AF117" s="219">
        <f t="shared" si="13"/>
        <v>0</v>
      </c>
    </row>
    <row r="118" spans="1:32">
      <c r="A118" s="204" t="s">
        <v>393</v>
      </c>
      <c r="B118" s="212" t="s">
        <v>394</v>
      </c>
      <c r="C118" s="204" t="s">
        <v>339</v>
      </c>
      <c r="D118" s="244"/>
      <c r="E118" s="219"/>
      <c r="F118" s="219"/>
      <c r="G118" s="232"/>
      <c r="H118" s="233"/>
      <c r="I118" s="233"/>
      <c r="J118" s="219"/>
      <c r="K118" s="219"/>
      <c r="L118" s="219"/>
      <c r="M118" s="234"/>
      <c r="N118" s="219"/>
      <c r="O118" s="219"/>
      <c r="P118" s="219"/>
      <c r="Q118" s="234"/>
      <c r="R118" s="219"/>
      <c r="S118" s="219"/>
      <c r="T118" s="219"/>
      <c r="U118" s="234"/>
      <c r="V118" s="219"/>
      <c r="W118" s="219"/>
      <c r="X118" s="219"/>
      <c r="Y118" s="234"/>
      <c r="Z118" s="234">
        <f t="shared" ref="Z118:Z119" si="36">SUM(Y118,U118,Q118,M118)</f>
        <v>0</v>
      </c>
      <c r="AB118" s="219">
        <v>0</v>
      </c>
      <c r="AC118" s="219">
        <f t="shared" si="12"/>
        <v>0</v>
      </c>
      <c r="AE118" s="219">
        <v>0</v>
      </c>
      <c r="AF118" s="219">
        <f t="shared" si="13"/>
        <v>0</v>
      </c>
    </row>
    <row r="119" spans="1:32">
      <c r="B119" s="212" t="s">
        <v>395</v>
      </c>
      <c r="C119" s="204" t="s">
        <v>339</v>
      </c>
      <c r="D119" s="244"/>
      <c r="E119" s="241"/>
      <c r="F119" s="241"/>
      <c r="G119" s="262"/>
      <c r="H119" s="263"/>
      <c r="I119" s="263"/>
      <c r="J119" s="241"/>
      <c r="K119" s="241"/>
      <c r="L119" s="241"/>
      <c r="M119" s="264"/>
      <c r="N119" s="241"/>
      <c r="O119" s="241"/>
      <c r="P119" s="241"/>
      <c r="Q119" s="264"/>
      <c r="R119" s="241"/>
      <c r="S119" s="241"/>
      <c r="T119" s="269"/>
      <c r="U119" s="264"/>
      <c r="V119" s="241"/>
      <c r="W119" s="241"/>
      <c r="X119" s="241"/>
      <c r="Y119" s="264"/>
      <c r="Z119" s="264">
        <f t="shared" si="36"/>
        <v>0</v>
      </c>
      <c r="AB119" s="241">
        <v>100000</v>
      </c>
      <c r="AC119" s="241">
        <f t="shared" si="12"/>
        <v>-100000</v>
      </c>
      <c r="AE119" s="241">
        <v>150000</v>
      </c>
      <c r="AF119" s="241">
        <f t="shared" si="13"/>
        <v>-150000</v>
      </c>
    </row>
    <row r="120" spans="1:32" s="261" customFormat="1" ht="15" thickBot="1">
      <c r="A120" s="254"/>
      <c r="B120" s="255" t="s">
        <v>396</v>
      </c>
      <c r="C120" s="256"/>
      <c r="D120" s="257"/>
      <c r="E120" s="258"/>
      <c r="F120" s="258"/>
      <c r="G120" s="259"/>
      <c r="H120" s="260"/>
      <c r="I120" s="260"/>
      <c r="J120" s="258">
        <f t="shared" ref="J120:AE120" si="37">SUM(J118:J119)</f>
        <v>0</v>
      </c>
      <c r="K120" s="258">
        <f t="shared" si="37"/>
        <v>0</v>
      </c>
      <c r="L120" s="258">
        <f t="shared" si="37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>
        <f t="shared" si="37"/>
        <v>0</v>
      </c>
      <c r="AB120" s="258">
        <f t="shared" si="37"/>
        <v>100000</v>
      </c>
      <c r="AC120" s="258">
        <f t="shared" si="12"/>
        <v>-100000</v>
      </c>
      <c r="AE120" s="258">
        <f t="shared" si="37"/>
        <v>150000</v>
      </c>
      <c r="AF120" s="258">
        <f t="shared" si="13"/>
        <v>-150000</v>
      </c>
    </row>
    <row r="121" spans="1:32" ht="15" thickTop="1">
      <c r="A121" s="211"/>
      <c r="B121" s="213"/>
      <c r="C121" s="230"/>
      <c r="D121" s="231"/>
      <c r="E121" s="219"/>
      <c r="F121" s="219"/>
      <c r="G121" s="232"/>
      <c r="H121" s="233"/>
      <c r="I121" s="233"/>
      <c r="J121" s="219"/>
      <c r="K121" s="219"/>
      <c r="L121" s="219"/>
      <c r="M121" s="234"/>
      <c r="N121" s="219"/>
      <c r="O121" s="219"/>
      <c r="P121" s="219"/>
      <c r="Q121" s="234"/>
      <c r="R121" s="219"/>
      <c r="S121" s="219"/>
      <c r="T121" s="219"/>
      <c r="U121" s="234"/>
      <c r="V121" s="219"/>
      <c r="W121" s="219"/>
      <c r="X121" s="219"/>
      <c r="Y121" s="234"/>
      <c r="Z121" s="234"/>
      <c r="AB121" s="219"/>
      <c r="AC121" s="219">
        <f t="shared" si="12"/>
        <v>0</v>
      </c>
      <c r="AE121" s="219"/>
      <c r="AF121" s="219">
        <f t="shared" si="13"/>
        <v>0</v>
      </c>
    </row>
    <row r="122" spans="1:32">
      <c r="A122" s="212" t="s">
        <v>397</v>
      </c>
      <c r="B122" s="213"/>
      <c r="C122" s="230"/>
      <c r="D122" s="231"/>
      <c r="E122" s="219"/>
      <c r="F122" s="219"/>
      <c r="G122" s="232"/>
      <c r="H122" s="233"/>
      <c r="I122" s="233"/>
      <c r="J122" s="219"/>
      <c r="K122" s="219"/>
      <c r="L122" s="219"/>
      <c r="M122" s="234"/>
      <c r="N122" s="219"/>
      <c r="O122" s="219"/>
      <c r="P122" s="219"/>
      <c r="Q122" s="234"/>
      <c r="R122" s="219"/>
      <c r="S122" s="219"/>
      <c r="T122" s="219"/>
      <c r="U122" s="234"/>
      <c r="V122" s="219"/>
      <c r="W122" s="219"/>
      <c r="X122" s="219"/>
      <c r="Y122" s="234"/>
      <c r="Z122" s="234"/>
      <c r="AB122" s="219"/>
      <c r="AC122" s="219">
        <f t="shared" si="12"/>
        <v>0</v>
      </c>
      <c r="AE122" s="219"/>
      <c r="AF122" s="219">
        <f t="shared" si="13"/>
        <v>0</v>
      </c>
    </row>
    <row r="123" spans="1:32">
      <c r="A123" s="204" t="s">
        <v>398</v>
      </c>
      <c r="B123" s="241" t="s">
        <v>399</v>
      </c>
      <c r="C123" s="204" t="s">
        <v>339</v>
      </c>
      <c r="D123" s="244"/>
      <c r="E123" s="241"/>
      <c r="F123" s="241"/>
      <c r="G123" s="238"/>
      <c r="H123" s="263"/>
      <c r="I123" s="263"/>
      <c r="J123" s="241"/>
      <c r="K123" s="241"/>
      <c r="L123" s="241"/>
      <c r="M123" s="264"/>
      <c r="N123" s="241"/>
      <c r="O123" s="241"/>
      <c r="P123" s="241"/>
      <c r="Q123" s="264"/>
      <c r="R123" s="241"/>
      <c r="S123" s="241"/>
      <c r="T123" s="241"/>
      <c r="U123" s="264"/>
      <c r="V123" s="241"/>
      <c r="W123" s="241"/>
      <c r="X123" s="241"/>
      <c r="Y123" s="264"/>
      <c r="Z123" s="234">
        <f t="shared" ref="Z123:Z127" si="38">SUM(Y123,U123,Q123,M123)</f>
        <v>0</v>
      </c>
      <c r="AB123" s="241">
        <v>100000</v>
      </c>
      <c r="AC123" s="241">
        <f t="shared" si="12"/>
        <v>-100000</v>
      </c>
      <c r="AE123" s="241">
        <v>200000</v>
      </c>
      <c r="AF123" s="241">
        <f t="shared" si="13"/>
        <v>-200000</v>
      </c>
    </row>
    <row r="124" spans="1:32">
      <c r="B124" s="212" t="s">
        <v>400</v>
      </c>
      <c r="C124" s="204" t="s">
        <v>339</v>
      </c>
      <c r="D124" s="244"/>
      <c r="E124" s="241"/>
      <c r="F124" s="241"/>
      <c r="G124" s="262"/>
      <c r="H124" s="263"/>
      <c r="I124" s="263"/>
      <c r="J124" s="241">
        <v>25000</v>
      </c>
      <c r="K124" s="241"/>
      <c r="L124" s="241">
        <f>190000+140000</f>
        <v>330000</v>
      </c>
      <c r="M124" s="264"/>
      <c r="N124" s="241"/>
      <c r="O124" s="241"/>
      <c r="P124" s="241"/>
      <c r="Q124" s="264"/>
      <c r="R124" s="241"/>
      <c r="S124" s="241"/>
      <c r="T124" s="241"/>
      <c r="U124" s="264"/>
      <c r="V124" s="241"/>
      <c r="W124" s="241"/>
      <c r="X124" s="241"/>
      <c r="Y124" s="264"/>
      <c r="Z124" s="234">
        <f t="shared" si="38"/>
        <v>0</v>
      </c>
      <c r="AB124" s="241">
        <v>0</v>
      </c>
      <c r="AC124" s="241">
        <f t="shared" ref="AC124:AC152" si="39">Y124-AB124</f>
        <v>0</v>
      </c>
      <c r="AE124" s="241">
        <v>50000</v>
      </c>
      <c r="AF124" s="241">
        <f t="shared" ref="AF124:AF152" si="40">Z124-AE124</f>
        <v>-50000</v>
      </c>
    </row>
    <row r="125" spans="1:32">
      <c r="B125" s="212" t="s">
        <v>401</v>
      </c>
      <c r="C125" s="204" t="s">
        <v>339</v>
      </c>
      <c r="D125" s="244"/>
      <c r="E125" s="241"/>
      <c r="F125" s="241"/>
      <c r="G125" s="262"/>
      <c r="H125" s="263"/>
      <c r="I125" s="263"/>
      <c r="J125" s="241"/>
      <c r="K125" s="241"/>
      <c r="L125" s="241">
        <v>100000</v>
      </c>
      <c r="M125" s="264"/>
      <c r="N125" s="241"/>
      <c r="O125" s="241"/>
      <c r="P125" s="241"/>
      <c r="Q125" s="264"/>
      <c r="R125" s="241"/>
      <c r="S125" s="241"/>
      <c r="T125" s="241"/>
      <c r="U125" s="264"/>
      <c r="V125" s="241"/>
      <c r="W125" s="241"/>
      <c r="X125" s="241"/>
      <c r="Y125" s="264"/>
      <c r="Z125" s="234">
        <f t="shared" si="38"/>
        <v>0</v>
      </c>
      <c r="AB125" s="241"/>
      <c r="AC125" s="241"/>
      <c r="AE125" s="241"/>
      <c r="AF125" s="241"/>
    </row>
    <row r="126" spans="1:32">
      <c r="B126" s="212" t="s">
        <v>402</v>
      </c>
      <c r="C126" s="204" t="s">
        <v>339</v>
      </c>
      <c r="D126" s="244"/>
      <c r="E126" s="241"/>
      <c r="F126" s="241"/>
      <c r="G126" s="262"/>
      <c r="H126" s="263"/>
      <c r="I126" s="263"/>
      <c r="J126" s="241"/>
      <c r="K126" s="241"/>
      <c r="L126" s="241"/>
      <c r="M126" s="264"/>
      <c r="N126" s="265"/>
      <c r="O126" s="265"/>
      <c r="P126" s="265"/>
      <c r="Q126" s="264"/>
      <c r="R126" s="265"/>
      <c r="S126" s="241"/>
      <c r="T126" s="241"/>
      <c r="U126" s="264"/>
      <c r="V126" s="241"/>
      <c r="W126" s="241"/>
      <c r="X126" s="241"/>
      <c r="Y126" s="264"/>
      <c r="Z126" s="234">
        <f t="shared" si="38"/>
        <v>0</v>
      </c>
      <c r="AB126" s="241">
        <v>0</v>
      </c>
      <c r="AC126" s="241">
        <f t="shared" si="39"/>
        <v>0</v>
      </c>
      <c r="AE126" s="241">
        <v>300000</v>
      </c>
      <c r="AF126" s="241">
        <f t="shared" si="40"/>
        <v>-300000</v>
      </c>
    </row>
    <row r="127" spans="1:32">
      <c r="B127" s="212" t="s">
        <v>403</v>
      </c>
      <c r="C127" s="204" t="s">
        <v>339</v>
      </c>
      <c r="D127" s="244"/>
      <c r="E127" s="241"/>
      <c r="F127" s="241"/>
      <c r="G127" s="262"/>
      <c r="H127" s="263"/>
      <c r="I127" s="263"/>
      <c r="J127" s="241"/>
      <c r="K127" s="241"/>
      <c r="L127" s="241"/>
      <c r="M127" s="264"/>
      <c r="N127" s="241"/>
      <c r="O127" s="241"/>
      <c r="P127" s="241"/>
      <c r="Q127" s="264"/>
      <c r="R127" s="241"/>
      <c r="S127" s="241"/>
      <c r="T127" s="241"/>
      <c r="U127" s="264"/>
      <c r="V127" s="241"/>
      <c r="W127" s="241"/>
      <c r="X127" s="241"/>
      <c r="Y127" s="264"/>
      <c r="Z127" s="264">
        <f t="shared" si="38"/>
        <v>0</v>
      </c>
      <c r="AB127" s="241"/>
      <c r="AC127" s="241">
        <f t="shared" si="39"/>
        <v>0</v>
      </c>
      <c r="AE127" s="241"/>
      <c r="AF127" s="241">
        <f t="shared" si="40"/>
        <v>0</v>
      </c>
    </row>
    <row r="128" spans="1:32" s="261" customFormat="1" ht="15" thickBot="1">
      <c r="A128" s="254"/>
      <c r="B128" s="255" t="s">
        <v>404</v>
      </c>
      <c r="C128" s="256"/>
      <c r="D128" s="257"/>
      <c r="E128" s="258"/>
      <c r="F128" s="258"/>
      <c r="G128" s="259"/>
      <c r="H128" s="260"/>
      <c r="I128" s="260"/>
      <c r="J128" s="258">
        <f>SUM(J123:J127)</f>
        <v>25000</v>
      </c>
      <c r="K128" s="258">
        <f t="shared" ref="K128:AE128" si="41">SUM(K123:K127)</f>
        <v>0</v>
      </c>
      <c r="L128" s="258">
        <f t="shared" si="41"/>
        <v>430000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>
        <f t="shared" si="41"/>
        <v>0</v>
      </c>
      <c r="AB128" s="258">
        <f t="shared" si="41"/>
        <v>100000</v>
      </c>
      <c r="AC128" s="258">
        <f t="shared" si="39"/>
        <v>-100000</v>
      </c>
      <c r="AE128" s="258">
        <f t="shared" si="41"/>
        <v>550000</v>
      </c>
      <c r="AF128" s="258">
        <f t="shared" si="40"/>
        <v>-550000</v>
      </c>
    </row>
    <row r="129" spans="1:32" ht="15" thickTop="1">
      <c r="A129" s="244"/>
      <c r="B129" s="244"/>
      <c r="C129" s="244"/>
      <c r="D129" s="244"/>
      <c r="E129" s="219"/>
      <c r="F129" s="219"/>
      <c r="G129" s="232"/>
      <c r="H129" s="233"/>
      <c r="I129" s="233"/>
      <c r="J129" s="219"/>
      <c r="K129" s="219"/>
      <c r="L129" s="219"/>
      <c r="M129" s="234"/>
      <c r="N129" s="219"/>
      <c r="O129" s="219"/>
      <c r="P129" s="219"/>
      <c r="Q129" s="234"/>
      <c r="R129" s="219"/>
      <c r="S129" s="219"/>
      <c r="T129" s="219"/>
      <c r="U129" s="234"/>
      <c r="V129" s="219"/>
      <c r="W129" s="219"/>
      <c r="X129" s="219"/>
      <c r="Y129" s="234"/>
      <c r="Z129" s="234"/>
      <c r="AB129" s="219"/>
      <c r="AC129" s="219">
        <f t="shared" si="39"/>
        <v>0</v>
      </c>
      <c r="AE129" s="219"/>
      <c r="AF129" s="219">
        <f t="shared" si="40"/>
        <v>0</v>
      </c>
    </row>
    <row r="130" spans="1:32" ht="15" thickBot="1">
      <c r="A130" s="288"/>
      <c r="B130" s="289" t="s">
        <v>405</v>
      </c>
      <c r="C130" s="288"/>
      <c r="D130" s="288"/>
      <c r="E130" s="290"/>
      <c r="F130" s="290"/>
      <c r="G130" s="291"/>
      <c r="H130" s="292"/>
      <c r="I130" s="292"/>
      <c r="J130" s="290">
        <f t="shared" ref="J130:Z130" si="42">J67+J80+J115+J120+J128</f>
        <v>2141147.6166666667</v>
      </c>
      <c r="K130" s="290">
        <f t="shared" si="42"/>
        <v>1267820.3366666667</v>
      </c>
      <c r="L130" s="290">
        <f t="shared" si="42"/>
        <v>2439144.5766666667</v>
      </c>
      <c r="M130" s="290">
        <f t="shared" si="42"/>
        <v>0</v>
      </c>
      <c r="N130" s="290">
        <f t="shared" si="42"/>
        <v>0</v>
      </c>
      <c r="O130" s="290">
        <f t="shared" si="42"/>
        <v>0</v>
      </c>
      <c r="P130" s="290">
        <f t="shared" si="42"/>
        <v>0</v>
      </c>
      <c r="Q130" s="290">
        <f t="shared" si="42"/>
        <v>0</v>
      </c>
      <c r="R130" s="290">
        <f t="shared" si="42"/>
        <v>0</v>
      </c>
      <c r="S130" s="290">
        <f t="shared" si="42"/>
        <v>0</v>
      </c>
      <c r="T130" s="290">
        <f t="shared" si="42"/>
        <v>0</v>
      </c>
      <c r="U130" s="290">
        <f t="shared" si="42"/>
        <v>0</v>
      </c>
      <c r="V130" s="290">
        <f t="shared" si="42"/>
        <v>0</v>
      </c>
      <c r="W130" s="290">
        <f t="shared" si="42"/>
        <v>0</v>
      </c>
      <c r="X130" s="290">
        <f t="shared" si="42"/>
        <v>0</v>
      </c>
      <c r="Y130" s="290">
        <f t="shared" si="42"/>
        <v>0</v>
      </c>
      <c r="Z130" s="290">
        <f t="shared" si="42"/>
        <v>0</v>
      </c>
      <c r="AB130" s="293">
        <f>AB67+AB80+AB115+AB120+AB128</f>
        <v>7994929.2999999998</v>
      </c>
      <c r="AC130" s="293">
        <f t="shared" si="39"/>
        <v>-7994929.2999999998</v>
      </c>
      <c r="AE130" s="293">
        <f>AE67+AE80+AE115+AE120+AE128</f>
        <v>23248924.989999998</v>
      </c>
      <c r="AF130" s="293">
        <f t="shared" si="40"/>
        <v>-23248924.989999998</v>
      </c>
    </row>
    <row r="131" spans="1:32">
      <c r="A131" s="294"/>
      <c r="B131" s="295"/>
      <c r="C131" s="294"/>
      <c r="D131" s="294"/>
      <c r="E131" s="234"/>
      <c r="F131" s="234"/>
      <c r="G131" s="296"/>
      <c r="H131" s="297"/>
      <c r="I131" s="297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  <c r="AB131" s="234"/>
      <c r="AC131" s="234"/>
      <c r="AE131" s="234"/>
      <c r="AF131" s="234"/>
    </row>
    <row r="132" spans="1:32">
      <c r="A132" s="298"/>
      <c r="B132" s="298" t="s">
        <v>406</v>
      </c>
      <c r="C132" s="299"/>
      <c r="D132" s="300" t="s">
        <v>407</v>
      </c>
      <c r="E132" s="301"/>
      <c r="F132" s="302"/>
      <c r="G132" s="303"/>
      <c r="H132" s="304"/>
      <c r="I132" s="305"/>
      <c r="J132" s="302"/>
      <c r="K132" s="301"/>
      <c r="L132" s="301"/>
      <c r="M132" s="306">
        <f>SUM(J132:L132)</f>
        <v>0</v>
      </c>
      <c r="N132" s="302">
        <v>-21469.26</v>
      </c>
      <c r="O132" s="302"/>
      <c r="P132" s="302"/>
      <c r="Q132" s="306">
        <f>SUM(N132:P132)</f>
        <v>-21469.26</v>
      </c>
      <c r="R132" s="301"/>
      <c r="S132" s="301"/>
      <c r="T132" s="301"/>
      <c r="U132" s="306">
        <f>SUM(R132:T132)</f>
        <v>0</v>
      </c>
      <c r="V132" s="301"/>
      <c r="W132" s="301"/>
      <c r="X132" s="301"/>
      <c r="Y132" s="306">
        <f>SUM(V132:X132)</f>
        <v>0</v>
      </c>
      <c r="Z132" s="306">
        <f>SUM(Y132,U132,Q132,M132)</f>
        <v>-21469.26</v>
      </c>
      <c r="AB132" s="236">
        <v>0</v>
      </c>
      <c r="AC132" s="236">
        <f>Y132-AB132</f>
        <v>0</v>
      </c>
      <c r="AE132" s="236">
        <v>95009.14</v>
      </c>
      <c r="AF132" s="236">
        <f>Z132-AE132</f>
        <v>-116478.39999999999</v>
      </c>
    </row>
    <row r="133" spans="1:32" ht="15" thickBot="1">
      <c r="A133" s="288"/>
      <c r="B133" s="289" t="s">
        <v>408</v>
      </c>
      <c r="C133" s="288"/>
      <c r="D133" s="288"/>
      <c r="E133" s="290"/>
      <c r="F133" s="290"/>
      <c r="G133" s="291"/>
      <c r="H133" s="292"/>
      <c r="I133" s="292"/>
      <c r="J133" s="290">
        <f t="shared" ref="J133:Z133" si="43">J130+J132</f>
        <v>2141147.6166666667</v>
      </c>
      <c r="K133" s="290">
        <f t="shared" si="43"/>
        <v>1267820.3366666667</v>
      </c>
      <c r="L133" s="290">
        <f t="shared" si="43"/>
        <v>2439144.5766666667</v>
      </c>
      <c r="M133" s="290">
        <f t="shared" si="43"/>
        <v>0</v>
      </c>
      <c r="N133" s="290">
        <f t="shared" si="43"/>
        <v>-21469.26</v>
      </c>
      <c r="O133" s="290">
        <f t="shared" si="43"/>
        <v>0</v>
      </c>
      <c r="P133" s="290">
        <f t="shared" si="43"/>
        <v>0</v>
      </c>
      <c r="Q133" s="290">
        <f t="shared" si="43"/>
        <v>-21469.26</v>
      </c>
      <c r="R133" s="290">
        <f t="shared" si="43"/>
        <v>0</v>
      </c>
      <c r="S133" s="290">
        <f t="shared" si="43"/>
        <v>0</v>
      </c>
      <c r="T133" s="290">
        <f t="shared" si="43"/>
        <v>0</v>
      </c>
      <c r="U133" s="290">
        <f t="shared" si="43"/>
        <v>0</v>
      </c>
      <c r="V133" s="290">
        <f t="shared" si="43"/>
        <v>0</v>
      </c>
      <c r="W133" s="290">
        <f t="shared" si="43"/>
        <v>0</v>
      </c>
      <c r="X133" s="290">
        <f t="shared" si="43"/>
        <v>0</v>
      </c>
      <c r="Y133" s="290">
        <f t="shared" si="43"/>
        <v>0</v>
      </c>
      <c r="Z133" s="290">
        <f t="shared" si="43"/>
        <v>-21469.26</v>
      </c>
      <c r="AB133" s="293">
        <f>AB70+AB83+AB118+AB123+AB131</f>
        <v>100000</v>
      </c>
      <c r="AC133" s="293">
        <f t="shared" ref="AC133" si="44">Y133-AB133</f>
        <v>-100000</v>
      </c>
      <c r="AE133" s="293">
        <f>AE70+AE83+AE118+AE123+AE131</f>
        <v>242000</v>
      </c>
      <c r="AF133" s="293">
        <f t="shared" ref="AF133" si="45">Z133-AE133</f>
        <v>-263469.26</v>
      </c>
    </row>
    <row r="134" spans="1:32">
      <c r="A134" s="294"/>
      <c r="B134" s="295"/>
      <c r="C134" s="294"/>
      <c r="D134" s="294"/>
      <c r="E134" s="234"/>
      <c r="F134" s="234"/>
      <c r="G134" s="296"/>
      <c r="H134" s="297"/>
      <c r="I134" s="297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  <c r="AB134" s="234"/>
      <c r="AC134" s="234"/>
      <c r="AE134" s="234"/>
      <c r="AF134" s="234"/>
    </row>
    <row r="135" spans="1:32">
      <c r="B135" s="204" t="s">
        <v>409</v>
      </c>
      <c r="C135" s="307"/>
      <c r="D135" s="308"/>
      <c r="E135" s="269"/>
      <c r="F135" s="241"/>
      <c r="G135" s="262"/>
      <c r="H135" s="263"/>
      <c r="I135" s="286"/>
      <c r="J135" s="241">
        <v>-84861.47</v>
      </c>
      <c r="K135" s="269">
        <v>-669.9</v>
      </c>
      <c r="L135" s="269">
        <v>-127791.79</v>
      </c>
      <c r="M135" s="264">
        <f t="shared" ref="M135" si="46">SUM(J135:L135)</f>
        <v>-213323.15999999997</v>
      </c>
      <c r="N135" s="241">
        <v>-73752.350000000006</v>
      </c>
      <c r="O135" s="241"/>
      <c r="P135" s="241"/>
      <c r="Q135" s="264">
        <f t="shared" ref="Q135" si="47">SUM(N135:P135)</f>
        <v>-73752.350000000006</v>
      </c>
      <c r="R135" s="269"/>
      <c r="S135" s="269"/>
      <c r="T135" s="269"/>
      <c r="U135" s="264">
        <f>SUM(R135:T135)</f>
        <v>0</v>
      </c>
      <c r="V135" s="269"/>
      <c r="W135" s="269"/>
      <c r="X135" s="269"/>
      <c r="Y135" s="264">
        <f t="shared" ref="Y135" si="48">SUM(V135:X135)</f>
        <v>0</v>
      </c>
      <c r="Z135" s="264">
        <f t="shared" ref="Z135" si="49">SUM(Y135,U135,Q135,M135)</f>
        <v>-287075.51</v>
      </c>
      <c r="AB135" s="269"/>
      <c r="AC135" s="269"/>
      <c r="AE135" s="269"/>
      <c r="AF135" s="269"/>
    </row>
    <row r="136" spans="1:32" ht="15" thickBot="1">
      <c r="A136" s="288"/>
      <c r="B136" s="289" t="s">
        <v>410</v>
      </c>
      <c r="C136" s="288"/>
      <c r="D136" s="288"/>
      <c r="E136" s="290"/>
      <c r="F136" s="290"/>
      <c r="G136" s="291"/>
      <c r="H136" s="292"/>
      <c r="I136" s="292"/>
      <c r="J136" s="290">
        <f t="shared" ref="J136:Z136" si="50">SUM(J133:J135)</f>
        <v>2056286.1466666667</v>
      </c>
      <c r="K136" s="290">
        <f t="shared" si="50"/>
        <v>1267150.4366666668</v>
      </c>
      <c r="L136" s="290">
        <f t="shared" si="50"/>
        <v>2311352.7866666666</v>
      </c>
      <c r="M136" s="290">
        <f t="shared" si="50"/>
        <v>-213323.15999999997</v>
      </c>
      <c r="N136" s="290">
        <f t="shared" si="50"/>
        <v>-95221.61</v>
      </c>
      <c r="O136" s="290">
        <f t="shared" si="50"/>
        <v>0</v>
      </c>
      <c r="P136" s="290">
        <f t="shared" si="50"/>
        <v>0</v>
      </c>
      <c r="Q136" s="290">
        <f t="shared" si="50"/>
        <v>-95221.61</v>
      </c>
      <c r="R136" s="290">
        <f t="shared" si="50"/>
        <v>0</v>
      </c>
      <c r="S136" s="290">
        <f t="shared" si="50"/>
        <v>0</v>
      </c>
      <c r="T136" s="290">
        <f t="shared" si="50"/>
        <v>0</v>
      </c>
      <c r="U136" s="290">
        <f t="shared" si="50"/>
        <v>0</v>
      </c>
      <c r="V136" s="290">
        <f t="shared" si="50"/>
        <v>0</v>
      </c>
      <c r="W136" s="290">
        <f t="shared" si="50"/>
        <v>0</v>
      </c>
      <c r="X136" s="290">
        <f t="shared" si="50"/>
        <v>0</v>
      </c>
      <c r="Y136" s="290">
        <f t="shared" si="50"/>
        <v>0</v>
      </c>
      <c r="Z136" s="290">
        <f t="shared" si="50"/>
        <v>-308544.77</v>
      </c>
      <c r="AB136" s="293"/>
      <c r="AC136" s="293"/>
      <c r="AE136" s="293"/>
      <c r="AF136" s="293"/>
    </row>
    <row r="137" spans="1:32">
      <c r="E137" s="241"/>
      <c r="F137" s="241"/>
      <c r="G137" s="262"/>
      <c r="H137" s="263"/>
      <c r="I137" s="263"/>
      <c r="J137" s="241"/>
      <c r="K137" s="241"/>
      <c r="L137" s="241"/>
      <c r="M137" s="264"/>
      <c r="N137" s="241"/>
      <c r="O137" s="241"/>
      <c r="P137" s="241"/>
      <c r="Q137" s="264"/>
      <c r="R137" s="241"/>
      <c r="S137" s="241"/>
      <c r="T137" s="241"/>
      <c r="U137" s="264"/>
      <c r="V137" s="241"/>
      <c r="W137" s="241"/>
      <c r="X137" s="241"/>
      <c r="Y137" s="264"/>
      <c r="Z137" s="264"/>
      <c r="AB137" s="241"/>
      <c r="AC137" s="241"/>
      <c r="AE137" s="241"/>
      <c r="AF137" s="241"/>
    </row>
    <row r="138" spans="1:32">
      <c r="E138" s="241"/>
      <c r="F138" s="241"/>
      <c r="G138" s="262"/>
      <c r="H138" s="263"/>
      <c r="I138" s="263"/>
      <c r="J138" s="241"/>
      <c r="K138" s="241"/>
      <c r="L138" s="241"/>
      <c r="M138" s="264"/>
      <c r="N138" s="241"/>
      <c r="O138" s="241"/>
      <c r="P138" s="241"/>
      <c r="Q138" s="264"/>
      <c r="R138" s="241"/>
      <c r="S138" s="241"/>
      <c r="T138" s="241"/>
      <c r="U138" s="264"/>
      <c r="V138" s="241"/>
      <c r="W138" s="241"/>
      <c r="X138" s="241"/>
      <c r="Y138" s="264"/>
      <c r="Z138" s="264"/>
      <c r="AB138" s="241"/>
      <c r="AC138" s="241"/>
      <c r="AE138" s="241"/>
      <c r="AF138" s="241"/>
    </row>
    <row r="139" spans="1:32">
      <c r="B139" s="309"/>
      <c r="E139" s="241"/>
      <c r="F139" s="241"/>
      <c r="G139" s="262"/>
      <c r="H139" s="263"/>
      <c r="I139" s="263"/>
      <c r="J139" s="241"/>
      <c r="K139" s="241"/>
      <c r="L139" s="241"/>
      <c r="M139" s="264"/>
      <c r="N139" s="241"/>
      <c r="O139" s="241"/>
      <c r="P139" s="241"/>
      <c r="Q139" s="264"/>
      <c r="R139" s="241"/>
      <c r="S139" s="241"/>
      <c r="T139" s="241"/>
      <c r="U139" s="264"/>
      <c r="V139" s="241"/>
      <c r="W139" s="241"/>
      <c r="X139" s="241"/>
      <c r="Y139" s="264"/>
      <c r="Z139" s="264"/>
      <c r="AB139" s="241"/>
      <c r="AC139" s="241"/>
      <c r="AE139" s="241"/>
      <c r="AF139" s="241"/>
    </row>
    <row r="140" spans="1:32">
      <c r="E140" s="241"/>
      <c r="F140" s="241"/>
      <c r="G140" s="262"/>
      <c r="H140" s="263"/>
      <c r="I140" s="263"/>
      <c r="J140" s="241"/>
      <c r="K140" s="241"/>
      <c r="L140" s="241"/>
      <c r="M140" s="264"/>
      <c r="N140" s="241"/>
      <c r="O140" s="241"/>
      <c r="P140" s="241"/>
      <c r="Q140" s="264"/>
      <c r="R140" s="241"/>
      <c r="S140" s="241"/>
      <c r="T140" s="241"/>
      <c r="U140" s="264"/>
      <c r="V140" s="241"/>
      <c r="W140" s="241"/>
      <c r="X140" s="241"/>
      <c r="Y140" s="264"/>
      <c r="Z140" s="264"/>
      <c r="AB140" s="241"/>
      <c r="AC140" s="241"/>
      <c r="AE140" s="241"/>
      <c r="AF140" s="241"/>
    </row>
    <row r="141" spans="1:32">
      <c r="E141" s="241"/>
      <c r="F141" s="241"/>
      <c r="G141" s="262"/>
      <c r="H141" s="263"/>
      <c r="I141" s="263"/>
      <c r="J141" s="241"/>
      <c r="K141" s="241"/>
      <c r="L141" s="241"/>
      <c r="M141" s="264"/>
      <c r="N141" s="241"/>
      <c r="O141" s="241"/>
      <c r="P141" s="241"/>
      <c r="Q141" s="264"/>
      <c r="R141" s="241"/>
      <c r="S141" s="241"/>
      <c r="T141" s="241"/>
      <c r="U141" s="264"/>
      <c r="V141" s="241"/>
      <c r="W141" s="241"/>
      <c r="X141" s="241"/>
      <c r="Y141" s="264"/>
      <c r="Z141" s="264"/>
      <c r="AB141" s="241"/>
      <c r="AC141" s="241"/>
      <c r="AE141" s="241"/>
      <c r="AF141" s="241"/>
    </row>
    <row r="142" spans="1:32">
      <c r="B142" s="309"/>
      <c r="J142" s="241"/>
      <c r="K142" s="241"/>
      <c r="L142" s="241"/>
      <c r="M142" s="264"/>
      <c r="N142" s="241"/>
      <c r="O142" s="241"/>
      <c r="P142" s="241"/>
      <c r="Q142" s="264"/>
      <c r="R142" s="241"/>
      <c r="S142" s="241"/>
      <c r="T142" s="241"/>
      <c r="U142" s="264"/>
      <c r="V142" s="241"/>
      <c r="W142" s="241"/>
      <c r="X142" s="241"/>
      <c r="Y142" s="264"/>
      <c r="Z142" s="264"/>
      <c r="AB142" s="241"/>
      <c r="AC142" s="241"/>
      <c r="AE142" s="241"/>
      <c r="AF142" s="241"/>
    </row>
    <row r="143" spans="1:32">
      <c r="J143" s="241"/>
      <c r="K143" s="241"/>
      <c r="L143" s="241"/>
      <c r="M143" s="264"/>
      <c r="N143" s="241"/>
      <c r="O143" s="241"/>
      <c r="P143" s="241"/>
      <c r="Q143" s="264"/>
      <c r="R143" s="241"/>
      <c r="S143" s="241"/>
      <c r="T143" s="241"/>
      <c r="U143" s="264"/>
      <c r="V143" s="241"/>
      <c r="W143" s="241"/>
      <c r="X143" s="241"/>
      <c r="Y143" s="264"/>
      <c r="Z143" s="264"/>
      <c r="AB143" s="241"/>
      <c r="AC143" s="241"/>
      <c r="AE143" s="241"/>
      <c r="AF143" s="241"/>
    </row>
    <row r="144" spans="1:32">
      <c r="J144" s="241"/>
      <c r="K144" s="241"/>
      <c r="L144" s="241"/>
      <c r="M144" s="264"/>
      <c r="N144" s="241"/>
      <c r="O144" s="241"/>
      <c r="P144" s="241"/>
      <c r="Q144" s="264"/>
      <c r="R144" s="241"/>
      <c r="S144" s="241"/>
      <c r="T144" s="241"/>
      <c r="U144" s="264"/>
      <c r="V144" s="241"/>
      <c r="W144" s="241"/>
      <c r="X144" s="241"/>
      <c r="Y144" s="264"/>
      <c r="Z144" s="264"/>
      <c r="AB144" s="241"/>
      <c r="AC144" s="241"/>
      <c r="AE144" s="241"/>
      <c r="AF144" s="241"/>
    </row>
    <row r="145" spans="2:32">
      <c r="B145" s="309"/>
      <c r="J145" s="241"/>
      <c r="K145" s="241"/>
      <c r="L145" s="241"/>
      <c r="M145" s="264"/>
      <c r="N145" s="241"/>
      <c r="O145" s="241"/>
      <c r="P145" s="241"/>
      <c r="Q145" s="264"/>
      <c r="R145" s="241"/>
      <c r="S145" s="241"/>
      <c r="T145" s="241"/>
      <c r="U145" s="264"/>
      <c r="V145" s="241"/>
      <c r="W145" s="241"/>
      <c r="X145" s="241"/>
      <c r="Y145" s="264"/>
      <c r="Z145" s="264"/>
      <c r="AB145" s="241"/>
      <c r="AC145" s="241"/>
      <c r="AE145" s="241"/>
      <c r="AF145" s="241"/>
    </row>
    <row r="146" spans="2:32">
      <c r="J146" s="241"/>
      <c r="K146" s="241"/>
      <c r="L146" s="241"/>
      <c r="M146" s="264"/>
      <c r="N146" s="241"/>
      <c r="O146" s="241"/>
      <c r="P146" s="241"/>
      <c r="Q146" s="264"/>
      <c r="R146" s="241"/>
      <c r="S146" s="241"/>
      <c r="T146" s="241"/>
      <c r="U146" s="264"/>
      <c r="V146" s="241"/>
      <c r="W146" s="241"/>
      <c r="X146" s="241"/>
      <c r="Y146" s="264"/>
      <c r="Z146" s="264"/>
      <c r="AB146" s="241"/>
      <c r="AC146" s="241"/>
      <c r="AE146" s="241"/>
      <c r="AF146" s="241"/>
    </row>
    <row r="147" spans="2:32">
      <c r="J147" s="241"/>
      <c r="K147" s="241"/>
      <c r="L147" s="241"/>
      <c r="M147" s="264"/>
      <c r="N147" s="241"/>
      <c r="O147" s="241"/>
      <c r="P147" s="241"/>
      <c r="Q147" s="264"/>
      <c r="R147" s="241"/>
      <c r="S147" s="241"/>
      <c r="T147" s="241"/>
      <c r="U147" s="264"/>
      <c r="V147" s="241"/>
      <c r="W147" s="241"/>
      <c r="X147" s="241"/>
      <c r="Y147" s="264"/>
      <c r="Z147" s="264"/>
      <c r="AB147" s="241"/>
      <c r="AC147" s="241"/>
      <c r="AE147" s="241"/>
      <c r="AF147" s="241"/>
    </row>
    <row r="148" spans="2:32">
      <c r="J148" s="241"/>
      <c r="K148" s="241"/>
      <c r="L148" s="241"/>
      <c r="M148" s="264"/>
      <c r="N148" s="241"/>
      <c r="O148" s="241"/>
      <c r="P148" s="241"/>
      <c r="Q148" s="264"/>
      <c r="R148" s="241"/>
      <c r="S148" s="241"/>
      <c r="T148" s="241"/>
      <c r="U148" s="264"/>
      <c r="V148" s="241"/>
      <c r="W148" s="241"/>
      <c r="X148" s="241"/>
      <c r="Y148" s="264"/>
      <c r="Z148" s="264"/>
      <c r="AB148" s="241"/>
      <c r="AC148" s="241"/>
      <c r="AE148" s="241"/>
      <c r="AF148" s="241"/>
    </row>
    <row r="149" spans="2:32">
      <c r="J149" s="241"/>
      <c r="K149" s="241"/>
      <c r="L149" s="241"/>
      <c r="M149" s="264"/>
      <c r="N149" s="241"/>
      <c r="O149" s="241"/>
      <c r="P149" s="241"/>
      <c r="Q149" s="264"/>
      <c r="R149" s="241"/>
      <c r="S149" s="241"/>
      <c r="T149" s="241"/>
      <c r="U149" s="264"/>
      <c r="V149" s="241"/>
      <c r="W149" s="241"/>
      <c r="X149" s="241"/>
      <c r="Y149" s="264"/>
      <c r="Z149" s="264"/>
      <c r="AB149" s="241"/>
      <c r="AC149" s="241"/>
      <c r="AE149" s="241"/>
      <c r="AF149" s="241"/>
    </row>
    <row r="150" spans="2:32">
      <c r="J150" s="241"/>
      <c r="K150" s="241"/>
      <c r="L150" s="241"/>
      <c r="M150" s="264"/>
      <c r="N150" s="241"/>
      <c r="O150" s="241"/>
      <c r="P150" s="241"/>
      <c r="Q150" s="264"/>
      <c r="R150" s="241"/>
      <c r="S150" s="241"/>
      <c r="T150" s="241"/>
      <c r="U150" s="264"/>
      <c r="V150" s="241"/>
      <c r="W150" s="241"/>
      <c r="X150" s="241"/>
      <c r="Y150" s="264"/>
      <c r="Z150" s="264"/>
      <c r="AB150" s="241"/>
      <c r="AC150" s="241"/>
      <c r="AE150" s="241"/>
      <c r="AF150" s="241"/>
    </row>
    <row r="151" spans="2:32">
      <c r="J151" s="241"/>
      <c r="K151" s="241"/>
      <c r="L151" s="241"/>
      <c r="M151" s="264"/>
      <c r="N151" s="241"/>
      <c r="O151" s="241"/>
      <c r="P151" s="241"/>
      <c r="Q151" s="264"/>
      <c r="R151" s="241"/>
      <c r="S151" s="241"/>
      <c r="T151" s="241"/>
      <c r="U151" s="264"/>
      <c r="V151" s="241"/>
      <c r="W151" s="241"/>
      <c r="X151" s="241"/>
      <c r="Y151" s="264"/>
      <c r="Z151" s="264"/>
      <c r="AB151" s="241"/>
      <c r="AC151" s="241"/>
      <c r="AE151" s="241"/>
      <c r="AF151" s="241"/>
    </row>
    <row r="152" spans="2:32">
      <c r="J152" s="241"/>
      <c r="K152" s="241"/>
      <c r="L152" s="241"/>
      <c r="M152" s="264"/>
      <c r="N152" s="241"/>
      <c r="O152" s="241"/>
      <c r="P152" s="241"/>
      <c r="Q152" s="264"/>
      <c r="R152" s="241"/>
      <c r="S152" s="241"/>
      <c r="T152" s="241"/>
      <c r="U152" s="264"/>
      <c r="V152" s="241"/>
      <c r="W152" s="241"/>
      <c r="X152" s="241"/>
      <c r="Y152" s="264"/>
      <c r="Z152" s="264"/>
      <c r="AB152" s="241"/>
      <c r="AC152" s="241"/>
      <c r="AE152" s="241"/>
      <c r="AF152" s="241"/>
    </row>
    <row r="153" spans="2:32">
      <c r="J153" s="241"/>
      <c r="K153" s="241"/>
      <c r="L153" s="241"/>
      <c r="M153" s="264"/>
      <c r="N153" s="241"/>
      <c r="O153" s="241"/>
      <c r="P153" s="241"/>
      <c r="Q153" s="264"/>
      <c r="R153" s="241"/>
      <c r="S153" s="241"/>
      <c r="T153" s="241"/>
      <c r="U153" s="264"/>
      <c r="V153" s="241"/>
      <c r="W153" s="241"/>
      <c r="X153" s="241"/>
      <c r="Y153" s="264"/>
      <c r="Z153" s="264"/>
      <c r="AB153" s="241"/>
      <c r="AC153" s="241"/>
      <c r="AE153" s="241"/>
      <c r="AF153" s="241"/>
    </row>
    <row r="154" spans="2:32">
      <c r="J154" s="241"/>
      <c r="K154" s="241"/>
      <c r="L154" s="241"/>
      <c r="M154" s="264"/>
      <c r="N154" s="241"/>
      <c r="O154" s="241"/>
      <c r="P154" s="241"/>
      <c r="Q154" s="264"/>
      <c r="R154" s="241"/>
      <c r="S154" s="241"/>
      <c r="T154" s="241"/>
      <c r="U154" s="264"/>
      <c r="V154" s="241"/>
      <c r="W154" s="241"/>
      <c r="X154" s="241"/>
      <c r="Y154" s="264"/>
      <c r="Z154" s="264"/>
      <c r="AB154" s="241"/>
      <c r="AC154" s="241"/>
      <c r="AE154" s="241"/>
      <c r="AF154" s="241"/>
    </row>
    <row r="155" spans="2:32">
      <c r="J155" s="241"/>
      <c r="K155" s="241"/>
      <c r="L155" s="241"/>
      <c r="M155" s="264"/>
      <c r="N155" s="241"/>
      <c r="O155" s="241"/>
      <c r="P155" s="241"/>
      <c r="Q155" s="264"/>
      <c r="R155" s="241"/>
      <c r="S155" s="241"/>
      <c r="T155" s="241"/>
      <c r="U155" s="264"/>
      <c r="V155" s="241"/>
      <c r="W155" s="241"/>
      <c r="X155" s="241"/>
      <c r="Y155" s="264"/>
      <c r="Z155" s="264"/>
      <c r="AB155" s="241"/>
      <c r="AC155" s="241"/>
      <c r="AE155" s="241"/>
      <c r="AF155" s="241"/>
    </row>
    <row r="156" spans="2:32">
      <c r="J156" s="241"/>
      <c r="K156" s="241"/>
      <c r="L156" s="241"/>
      <c r="M156" s="264"/>
      <c r="N156" s="241"/>
      <c r="O156" s="241"/>
      <c r="P156" s="241"/>
      <c r="Q156" s="264"/>
      <c r="R156" s="241"/>
      <c r="S156" s="241"/>
      <c r="T156" s="241"/>
      <c r="U156" s="264"/>
      <c r="V156" s="241"/>
      <c r="W156" s="241"/>
      <c r="X156" s="241"/>
      <c r="Y156" s="264"/>
      <c r="Z156" s="264"/>
      <c r="AB156" s="241"/>
      <c r="AC156" s="241"/>
      <c r="AE156" s="241"/>
      <c r="AF156" s="241"/>
    </row>
    <row r="157" spans="2:32">
      <c r="J157" s="241"/>
      <c r="K157" s="241"/>
      <c r="L157" s="241"/>
      <c r="M157" s="264"/>
      <c r="N157" s="241"/>
      <c r="O157" s="241"/>
      <c r="P157" s="241"/>
      <c r="Q157" s="264"/>
      <c r="R157" s="241"/>
      <c r="S157" s="241"/>
      <c r="T157" s="241"/>
      <c r="U157" s="264"/>
      <c r="V157" s="241"/>
      <c r="W157" s="241"/>
      <c r="X157" s="241"/>
      <c r="Y157" s="264"/>
      <c r="Z157" s="264"/>
      <c r="AB157" s="241"/>
      <c r="AC157" s="241"/>
      <c r="AE157" s="241"/>
      <c r="AF157" s="241"/>
    </row>
    <row r="158" spans="2:32">
      <c r="J158" s="241"/>
      <c r="K158" s="241"/>
      <c r="L158" s="241"/>
      <c r="M158" s="264"/>
      <c r="N158" s="241"/>
      <c r="O158" s="241"/>
      <c r="P158" s="241"/>
      <c r="Q158" s="264"/>
      <c r="R158" s="241"/>
      <c r="S158" s="241"/>
      <c r="T158" s="241"/>
      <c r="U158" s="264"/>
      <c r="V158" s="241"/>
      <c r="W158" s="241"/>
      <c r="X158" s="241"/>
      <c r="Y158" s="264"/>
      <c r="Z158" s="264"/>
      <c r="AB158" s="241"/>
      <c r="AC158" s="241"/>
      <c r="AE158" s="241"/>
      <c r="AF158" s="241"/>
    </row>
    <row r="159" spans="2:32">
      <c r="J159" s="241"/>
      <c r="K159" s="241"/>
      <c r="L159" s="241"/>
      <c r="M159" s="264"/>
      <c r="N159" s="241"/>
      <c r="O159" s="241"/>
      <c r="P159" s="241"/>
      <c r="Q159" s="264"/>
      <c r="R159" s="241"/>
      <c r="S159" s="241"/>
      <c r="T159" s="241"/>
      <c r="U159" s="264"/>
      <c r="V159" s="241"/>
      <c r="W159" s="241"/>
      <c r="X159" s="241"/>
      <c r="Y159" s="264"/>
      <c r="Z159" s="264"/>
      <c r="AB159" s="241"/>
      <c r="AC159" s="241"/>
      <c r="AE159" s="241"/>
      <c r="AF159" s="241"/>
    </row>
    <row r="160" spans="2:32">
      <c r="J160" s="241"/>
      <c r="K160" s="241"/>
      <c r="L160" s="241"/>
      <c r="M160" s="264"/>
      <c r="N160" s="241"/>
      <c r="O160" s="241"/>
      <c r="P160" s="241"/>
      <c r="Q160" s="264"/>
      <c r="R160" s="241"/>
      <c r="S160" s="241"/>
      <c r="T160" s="241"/>
      <c r="U160" s="264"/>
      <c r="V160" s="241"/>
      <c r="W160" s="241"/>
      <c r="X160" s="241"/>
      <c r="Y160" s="264"/>
      <c r="Z160" s="264"/>
      <c r="AB160" s="241"/>
      <c r="AC160" s="241"/>
      <c r="AE160" s="241"/>
      <c r="AF160" s="241"/>
    </row>
    <row r="161" spans="10:32">
      <c r="J161" s="241"/>
      <c r="K161" s="241"/>
      <c r="L161" s="241"/>
      <c r="M161" s="264"/>
      <c r="N161" s="241"/>
      <c r="O161" s="241"/>
      <c r="P161" s="241"/>
      <c r="Q161" s="264"/>
      <c r="R161" s="241"/>
      <c r="S161" s="241"/>
      <c r="T161" s="241"/>
      <c r="U161" s="264"/>
      <c r="V161" s="241"/>
      <c r="W161" s="241"/>
      <c r="X161" s="241"/>
      <c r="Y161" s="264"/>
      <c r="Z161" s="264"/>
      <c r="AB161" s="241"/>
      <c r="AC161" s="241"/>
      <c r="AE161" s="241"/>
      <c r="AF161" s="241"/>
    </row>
    <row r="162" spans="10:32">
      <c r="J162" s="241"/>
      <c r="K162" s="241"/>
      <c r="L162" s="241"/>
      <c r="M162" s="264"/>
      <c r="N162" s="241"/>
      <c r="O162" s="241"/>
      <c r="P162" s="241"/>
      <c r="Q162" s="264"/>
      <c r="R162" s="241"/>
      <c r="S162" s="241"/>
      <c r="T162" s="241"/>
      <c r="U162" s="264"/>
      <c r="V162" s="241"/>
      <c r="W162" s="241"/>
      <c r="X162" s="241"/>
      <c r="Y162" s="264"/>
      <c r="Z162" s="264"/>
      <c r="AB162" s="241"/>
      <c r="AC162" s="241"/>
      <c r="AE162" s="241"/>
      <c r="AF162" s="241"/>
    </row>
    <row r="163" spans="10:32">
      <c r="J163" s="241"/>
      <c r="K163" s="241"/>
      <c r="L163" s="241"/>
      <c r="M163" s="264"/>
      <c r="N163" s="241"/>
      <c r="O163" s="241"/>
      <c r="P163" s="241"/>
      <c r="Q163" s="264"/>
      <c r="R163" s="241"/>
      <c r="S163" s="241"/>
      <c r="T163" s="241"/>
      <c r="U163" s="264"/>
      <c r="V163" s="241"/>
      <c r="W163" s="241"/>
      <c r="X163" s="241"/>
      <c r="Y163" s="264"/>
      <c r="Z163" s="264"/>
      <c r="AB163" s="241"/>
      <c r="AC163" s="241"/>
      <c r="AE163" s="241"/>
      <c r="AF163" s="241"/>
    </row>
    <row r="164" spans="10:32">
      <c r="J164" s="241"/>
      <c r="K164" s="241"/>
      <c r="L164" s="241"/>
      <c r="M164" s="264"/>
      <c r="N164" s="241"/>
      <c r="O164" s="241"/>
      <c r="P164" s="241"/>
      <c r="Q164" s="264"/>
      <c r="R164" s="241"/>
      <c r="S164" s="241"/>
      <c r="T164" s="241"/>
      <c r="U164" s="264"/>
      <c r="V164" s="241"/>
      <c r="W164" s="241"/>
      <c r="X164" s="241"/>
      <c r="Y164" s="264"/>
      <c r="Z164" s="264"/>
      <c r="AB164" s="241"/>
      <c r="AC164" s="241"/>
      <c r="AE164" s="241"/>
      <c r="AF164" s="241"/>
    </row>
    <row r="165" spans="10:32">
      <c r="J165" s="241"/>
      <c r="K165" s="241"/>
      <c r="L165" s="241"/>
      <c r="M165" s="264"/>
      <c r="N165" s="241"/>
      <c r="O165" s="241"/>
      <c r="P165" s="241"/>
      <c r="Q165" s="264"/>
      <c r="R165" s="241"/>
      <c r="S165" s="241"/>
      <c r="T165" s="241"/>
      <c r="U165" s="264"/>
      <c r="V165" s="241"/>
      <c r="W165" s="241"/>
      <c r="X165" s="241"/>
      <c r="Y165" s="264"/>
      <c r="Z165" s="264"/>
      <c r="AB165" s="241"/>
      <c r="AC165" s="241"/>
      <c r="AE165" s="241"/>
      <c r="AF165" s="241"/>
    </row>
    <row r="166" spans="10:32">
      <c r="J166" s="241"/>
      <c r="K166" s="241"/>
      <c r="L166" s="241"/>
      <c r="M166" s="264"/>
      <c r="N166" s="241"/>
      <c r="O166" s="241"/>
      <c r="P166" s="241"/>
      <c r="Q166" s="264"/>
      <c r="R166" s="241"/>
      <c r="S166" s="241"/>
      <c r="T166" s="241"/>
      <c r="U166" s="264"/>
      <c r="V166" s="241"/>
      <c r="W166" s="241"/>
      <c r="X166" s="241"/>
      <c r="Y166" s="264"/>
      <c r="Z166" s="264"/>
      <c r="AB166" s="241"/>
      <c r="AC166" s="241"/>
      <c r="AE166" s="241"/>
      <c r="AF166" s="241"/>
    </row>
    <row r="167" spans="10:32">
      <c r="J167" s="241"/>
      <c r="K167" s="241"/>
      <c r="L167" s="241"/>
      <c r="M167" s="264"/>
      <c r="N167" s="241"/>
      <c r="O167" s="241"/>
      <c r="P167" s="241"/>
      <c r="Q167" s="264"/>
      <c r="R167" s="241"/>
      <c r="S167" s="241"/>
      <c r="T167" s="241"/>
      <c r="U167" s="264"/>
      <c r="V167" s="241"/>
      <c r="W167" s="241"/>
      <c r="X167" s="241"/>
      <c r="Y167" s="264"/>
      <c r="Z167" s="264"/>
      <c r="AB167" s="241"/>
      <c r="AC167" s="241"/>
      <c r="AE167" s="241"/>
      <c r="AF167" s="241"/>
    </row>
    <row r="168" spans="10:32">
      <c r="J168" s="241"/>
      <c r="K168" s="241"/>
      <c r="L168" s="241"/>
      <c r="M168" s="264"/>
      <c r="N168" s="241"/>
      <c r="O168" s="241"/>
      <c r="P168" s="241"/>
      <c r="Q168" s="264"/>
      <c r="R168" s="241"/>
      <c r="S168" s="241"/>
      <c r="T168" s="241"/>
      <c r="U168" s="264"/>
      <c r="V168" s="241"/>
      <c r="W168" s="241"/>
      <c r="X168" s="241"/>
      <c r="Y168" s="264"/>
      <c r="Z168" s="264"/>
      <c r="AB168" s="241"/>
      <c r="AC168" s="241"/>
      <c r="AE168" s="241"/>
      <c r="AF168" s="241"/>
    </row>
    <row r="169" spans="10:32">
      <c r="J169" s="241"/>
      <c r="K169" s="241"/>
      <c r="L169" s="241"/>
      <c r="M169" s="264"/>
      <c r="N169" s="241"/>
      <c r="O169" s="241"/>
      <c r="P169" s="241"/>
      <c r="Q169" s="264"/>
      <c r="R169" s="241"/>
      <c r="S169" s="241"/>
      <c r="T169" s="241"/>
      <c r="U169" s="264"/>
      <c r="V169" s="241"/>
      <c r="W169" s="241"/>
      <c r="X169" s="241"/>
      <c r="Y169" s="264"/>
      <c r="Z169" s="264"/>
      <c r="AB169" s="241"/>
      <c r="AC169" s="241"/>
      <c r="AE169" s="241"/>
      <c r="AF169" s="241"/>
    </row>
    <row r="170" spans="10:32">
      <c r="J170" s="241"/>
      <c r="K170" s="241"/>
      <c r="L170" s="241"/>
      <c r="M170" s="264"/>
      <c r="N170" s="241"/>
      <c r="O170" s="241"/>
      <c r="P170" s="241"/>
      <c r="Q170" s="264"/>
      <c r="R170" s="241"/>
      <c r="S170" s="241"/>
      <c r="T170" s="241"/>
      <c r="U170" s="264"/>
      <c r="V170" s="241"/>
      <c r="W170" s="241"/>
      <c r="X170" s="241"/>
      <c r="Y170" s="264"/>
      <c r="Z170" s="264"/>
      <c r="AB170" s="241"/>
      <c r="AC170" s="241"/>
      <c r="AE170" s="241"/>
      <c r="AF170" s="241"/>
    </row>
    <row r="171" spans="10:32">
      <c r="J171" s="241"/>
      <c r="K171" s="241"/>
      <c r="L171" s="241"/>
      <c r="M171" s="264"/>
      <c r="N171" s="241"/>
      <c r="O171" s="241"/>
      <c r="P171" s="241"/>
      <c r="Q171" s="264"/>
      <c r="R171" s="241"/>
      <c r="S171" s="241"/>
      <c r="T171" s="241"/>
      <c r="U171" s="264"/>
      <c r="V171" s="241"/>
      <c r="W171" s="241"/>
      <c r="X171" s="241"/>
      <c r="Y171" s="264"/>
      <c r="Z171" s="264"/>
      <c r="AB171" s="241"/>
      <c r="AC171" s="241"/>
      <c r="AE171" s="241"/>
      <c r="AF171" s="241"/>
    </row>
    <row r="172" spans="10:32">
      <c r="J172" s="241"/>
      <c r="K172" s="241"/>
      <c r="L172" s="241"/>
      <c r="M172" s="264"/>
      <c r="N172" s="241"/>
      <c r="O172" s="241"/>
      <c r="P172" s="241"/>
      <c r="Q172" s="264"/>
      <c r="R172" s="241"/>
      <c r="S172" s="241"/>
      <c r="T172" s="241"/>
      <c r="U172" s="264"/>
      <c r="V172" s="241"/>
      <c r="W172" s="241"/>
      <c r="X172" s="241"/>
      <c r="Y172" s="264"/>
      <c r="Z172" s="264"/>
      <c r="AB172" s="241"/>
      <c r="AC172" s="241"/>
      <c r="AE172" s="241"/>
      <c r="AF172" s="241"/>
    </row>
    <row r="173" spans="10:32">
      <c r="J173" s="241"/>
      <c r="K173" s="241"/>
      <c r="L173" s="241"/>
      <c r="M173" s="264"/>
      <c r="N173" s="241"/>
      <c r="O173" s="241"/>
      <c r="P173" s="241"/>
      <c r="Q173" s="264"/>
      <c r="R173" s="241"/>
      <c r="S173" s="241"/>
      <c r="T173" s="241"/>
      <c r="U173" s="264"/>
      <c r="V173" s="241"/>
      <c r="W173" s="241"/>
      <c r="X173" s="241"/>
      <c r="Y173" s="264"/>
      <c r="Z173" s="264"/>
      <c r="AB173" s="241"/>
      <c r="AC173" s="241"/>
      <c r="AE173" s="241"/>
      <c r="AF173" s="241"/>
    </row>
    <row r="174" spans="10:32">
      <c r="J174" s="241"/>
      <c r="K174" s="241"/>
      <c r="L174" s="241"/>
      <c r="M174" s="264"/>
      <c r="N174" s="241"/>
      <c r="O174" s="241"/>
      <c r="P174" s="241"/>
      <c r="Q174" s="264"/>
      <c r="R174" s="241"/>
      <c r="S174" s="241"/>
      <c r="T174" s="241"/>
      <c r="U174" s="264"/>
      <c r="V174" s="241"/>
      <c r="W174" s="241"/>
      <c r="X174" s="241"/>
      <c r="Y174" s="264"/>
      <c r="Z174" s="264"/>
      <c r="AB174" s="241"/>
      <c r="AC174" s="241"/>
      <c r="AE174" s="241"/>
      <c r="AF174" s="241"/>
    </row>
    <row r="175" spans="10:32">
      <c r="J175" s="241"/>
      <c r="K175" s="241"/>
      <c r="L175" s="241"/>
      <c r="M175" s="264"/>
      <c r="N175" s="241"/>
      <c r="O175" s="241"/>
      <c r="P175" s="241"/>
      <c r="Q175" s="264"/>
      <c r="R175" s="241"/>
      <c r="S175" s="241"/>
      <c r="T175" s="241"/>
      <c r="U175" s="264"/>
      <c r="V175" s="241"/>
      <c r="W175" s="241"/>
      <c r="X175" s="241"/>
      <c r="Y175" s="264"/>
      <c r="Z175" s="264"/>
      <c r="AB175" s="241"/>
      <c r="AC175" s="241"/>
      <c r="AE175" s="241"/>
      <c r="AF175" s="241"/>
    </row>
    <row r="176" spans="10:32">
      <c r="J176" s="241"/>
      <c r="K176" s="241"/>
      <c r="L176" s="241"/>
      <c r="M176" s="264"/>
      <c r="N176" s="241"/>
      <c r="O176" s="241"/>
      <c r="P176" s="241"/>
      <c r="Q176" s="264"/>
      <c r="R176" s="241"/>
      <c r="S176" s="241"/>
      <c r="T176" s="241"/>
      <c r="U176" s="264"/>
      <c r="V176" s="241"/>
      <c r="W176" s="241"/>
      <c r="X176" s="241"/>
      <c r="Y176" s="264"/>
      <c r="Z176" s="264"/>
      <c r="AB176" s="241"/>
      <c r="AC176" s="241"/>
      <c r="AE176" s="241"/>
      <c r="AF176" s="241"/>
    </row>
    <row r="177" spans="10:32">
      <c r="J177" s="241"/>
      <c r="K177" s="241"/>
      <c r="L177" s="241"/>
      <c r="M177" s="264"/>
      <c r="N177" s="241"/>
      <c r="O177" s="241"/>
      <c r="P177" s="241"/>
      <c r="Q177" s="264"/>
      <c r="R177" s="241"/>
      <c r="S177" s="241"/>
      <c r="T177" s="241"/>
      <c r="U177" s="264"/>
      <c r="V177" s="241"/>
      <c r="W177" s="241"/>
      <c r="X177" s="241"/>
      <c r="Y177" s="264"/>
      <c r="Z177" s="264"/>
      <c r="AB177" s="241"/>
      <c r="AC177" s="241"/>
      <c r="AE177" s="241"/>
      <c r="AF177" s="241"/>
    </row>
    <row r="178" spans="10:32">
      <c r="J178" s="241"/>
      <c r="K178" s="241"/>
      <c r="L178" s="241"/>
      <c r="M178" s="264"/>
      <c r="N178" s="241"/>
      <c r="O178" s="241"/>
      <c r="P178" s="241"/>
      <c r="Q178" s="264"/>
      <c r="R178" s="241"/>
      <c r="S178" s="241"/>
      <c r="T178" s="241"/>
      <c r="U178" s="264"/>
      <c r="V178" s="241"/>
      <c r="W178" s="241"/>
      <c r="X178" s="241"/>
      <c r="Y178" s="264"/>
      <c r="Z178" s="264"/>
      <c r="AB178" s="241"/>
      <c r="AC178" s="241"/>
      <c r="AE178" s="241"/>
      <c r="AF178" s="241"/>
    </row>
    <row r="179" spans="10:32">
      <c r="J179" s="241"/>
      <c r="K179" s="241"/>
      <c r="L179" s="241"/>
      <c r="M179" s="264"/>
      <c r="N179" s="241"/>
      <c r="O179" s="241"/>
      <c r="P179" s="241"/>
      <c r="Q179" s="264"/>
      <c r="R179" s="241"/>
      <c r="S179" s="241"/>
      <c r="T179" s="241"/>
      <c r="U179" s="264"/>
      <c r="V179" s="241"/>
      <c r="W179" s="241"/>
      <c r="X179" s="241"/>
      <c r="Y179" s="264"/>
      <c r="Z179" s="264"/>
      <c r="AB179" s="241"/>
      <c r="AC179" s="241"/>
      <c r="AE179" s="241"/>
      <c r="AF179" s="241"/>
    </row>
    <row r="180" spans="10:32">
      <c r="J180" s="241"/>
      <c r="K180" s="241"/>
      <c r="L180" s="241"/>
      <c r="M180" s="264"/>
      <c r="N180" s="241"/>
      <c r="O180" s="241"/>
      <c r="P180" s="241"/>
      <c r="Q180" s="264"/>
      <c r="R180" s="241"/>
      <c r="S180" s="241"/>
      <c r="T180" s="241"/>
      <c r="U180" s="264"/>
      <c r="V180" s="241"/>
      <c r="W180" s="241"/>
      <c r="X180" s="241"/>
      <c r="Y180" s="264"/>
      <c r="Z180" s="264"/>
      <c r="AB180" s="241"/>
      <c r="AC180" s="241"/>
      <c r="AE180" s="241"/>
      <c r="AF180" s="241"/>
    </row>
    <row r="181" spans="10:32">
      <c r="J181" s="241"/>
      <c r="K181" s="241"/>
      <c r="L181" s="241"/>
      <c r="M181" s="264"/>
      <c r="N181" s="241"/>
      <c r="O181" s="241"/>
      <c r="P181" s="241"/>
      <c r="Q181" s="264"/>
      <c r="R181" s="241"/>
      <c r="S181" s="241"/>
      <c r="T181" s="241"/>
      <c r="U181" s="264"/>
      <c r="V181" s="241"/>
      <c r="W181" s="241"/>
      <c r="X181" s="241"/>
      <c r="Y181" s="264"/>
      <c r="Z181" s="264"/>
      <c r="AB181" s="241"/>
      <c r="AC181" s="241"/>
      <c r="AE181" s="241"/>
      <c r="AF181" s="241"/>
    </row>
    <row r="182" spans="10:32">
      <c r="J182" s="241"/>
      <c r="K182" s="241"/>
      <c r="L182" s="241"/>
      <c r="M182" s="264"/>
      <c r="N182" s="241"/>
      <c r="O182" s="241"/>
      <c r="P182" s="241"/>
      <c r="Q182" s="264"/>
      <c r="R182" s="241"/>
      <c r="S182" s="241"/>
      <c r="T182" s="241"/>
      <c r="U182" s="264"/>
      <c r="V182" s="241"/>
      <c r="W182" s="241"/>
      <c r="X182" s="241"/>
      <c r="Y182" s="264"/>
      <c r="Z182" s="264"/>
      <c r="AB182" s="241"/>
      <c r="AC182" s="241"/>
      <c r="AE182" s="241"/>
      <c r="AF182" s="241"/>
    </row>
    <row r="183" spans="10:32">
      <c r="J183" s="241"/>
      <c r="K183" s="241"/>
      <c r="L183" s="241"/>
      <c r="M183" s="264"/>
      <c r="N183" s="241"/>
      <c r="O183" s="241"/>
      <c r="P183" s="241"/>
      <c r="Q183" s="264"/>
      <c r="R183" s="241"/>
      <c r="S183" s="241"/>
      <c r="T183" s="241"/>
      <c r="U183" s="264"/>
      <c r="V183" s="241"/>
      <c r="W183" s="241"/>
      <c r="X183" s="241"/>
      <c r="Y183" s="264"/>
      <c r="Z183" s="264"/>
      <c r="AB183" s="241"/>
      <c r="AC183" s="241"/>
      <c r="AE183" s="241"/>
      <c r="AF183" s="241"/>
    </row>
    <row r="184" spans="10:32">
      <c r="J184" s="241"/>
      <c r="K184" s="241"/>
      <c r="L184" s="241"/>
      <c r="M184" s="264"/>
      <c r="N184" s="241"/>
      <c r="O184" s="241"/>
      <c r="P184" s="241"/>
      <c r="Q184" s="264"/>
      <c r="R184" s="241"/>
      <c r="S184" s="241"/>
      <c r="T184" s="241"/>
      <c r="U184" s="264"/>
      <c r="V184" s="241"/>
      <c r="W184" s="241"/>
      <c r="X184" s="241"/>
      <c r="Y184" s="264"/>
      <c r="Z184" s="264"/>
      <c r="AB184" s="241"/>
      <c r="AC184" s="241"/>
      <c r="AE184" s="241"/>
      <c r="AF184" s="241"/>
    </row>
    <row r="185" spans="10:32">
      <c r="J185" s="241"/>
      <c r="K185" s="241"/>
      <c r="L185" s="241"/>
      <c r="M185" s="264"/>
      <c r="N185" s="241"/>
      <c r="O185" s="241"/>
      <c r="P185" s="241"/>
      <c r="Q185" s="264"/>
      <c r="R185" s="241"/>
      <c r="S185" s="241"/>
      <c r="T185" s="241"/>
      <c r="U185" s="264"/>
      <c r="V185" s="241"/>
      <c r="W185" s="241"/>
      <c r="X185" s="241"/>
      <c r="Y185" s="264"/>
      <c r="Z185" s="264"/>
      <c r="AB185" s="241"/>
      <c r="AC185" s="241"/>
      <c r="AE185" s="241"/>
      <c r="AF185" s="241"/>
    </row>
    <row r="186" spans="10:32">
      <c r="J186" s="241"/>
      <c r="K186" s="241"/>
      <c r="L186" s="241"/>
      <c r="M186" s="264"/>
      <c r="N186" s="241"/>
      <c r="O186" s="241"/>
      <c r="P186" s="241"/>
      <c r="Q186" s="264"/>
      <c r="R186" s="241"/>
      <c r="S186" s="241"/>
      <c r="T186" s="241"/>
      <c r="U186" s="264"/>
      <c r="V186" s="241"/>
      <c r="W186" s="241"/>
      <c r="X186" s="241"/>
      <c r="Y186" s="264"/>
      <c r="Z186" s="264"/>
      <c r="AB186" s="241"/>
      <c r="AC186" s="241"/>
      <c r="AE186" s="241"/>
      <c r="AF186" s="241"/>
    </row>
    <row r="187" spans="10:32">
      <c r="J187" s="241"/>
      <c r="K187" s="241"/>
      <c r="L187" s="241"/>
      <c r="M187" s="264"/>
      <c r="N187" s="241"/>
      <c r="O187" s="241"/>
      <c r="P187" s="241"/>
      <c r="Q187" s="264"/>
      <c r="R187" s="241"/>
      <c r="S187" s="241"/>
      <c r="T187" s="241"/>
      <c r="U187" s="264"/>
      <c r="V187" s="241"/>
      <c r="W187" s="241"/>
      <c r="X187" s="241"/>
      <c r="Y187" s="264"/>
      <c r="Z187" s="264"/>
      <c r="AB187" s="241"/>
      <c r="AC187" s="241"/>
      <c r="AE187" s="241"/>
      <c r="AF187" s="241"/>
    </row>
    <row r="188" spans="10:32">
      <c r="J188" s="241"/>
      <c r="K188" s="241"/>
      <c r="L188" s="241"/>
      <c r="M188" s="264"/>
      <c r="N188" s="241"/>
      <c r="O188" s="241"/>
      <c r="P188" s="241"/>
      <c r="Q188" s="264"/>
      <c r="R188" s="241"/>
      <c r="S188" s="241"/>
      <c r="T188" s="241"/>
      <c r="U188" s="264"/>
      <c r="V188" s="241"/>
      <c r="W188" s="241"/>
      <c r="X188" s="241"/>
      <c r="Y188" s="264"/>
      <c r="Z188" s="264"/>
      <c r="AB188" s="241"/>
      <c r="AC188" s="241"/>
      <c r="AE188" s="241"/>
      <c r="AF188" s="241"/>
    </row>
    <row r="189" spans="10:32">
      <c r="J189" s="241"/>
      <c r="K189" s="241"/>
      <c r="L189" s="241"/>
      <c r="M189" s="264"/>
      <c r="N189" s="241"/>
      <c r="O189" s="241"/>
      <c r="P189" s="241"/>
      <c r="Q189" s="264"/>
      <c r="R189" s="241"/>
      <c r="S189" s="241"/>
      <c r="T189" s="241"/>
      <c r="U189" s="264"/>
      <c r="V189" s="241"/>
      <c r="W189" s="241"/>
      <c r="X189" s="241"/>
      <c r="Y189" s="264"/>
      <c r="Z189" s="264"/>
      <c r="AB189" s="241"/>
      <c r="AC189" s="241"/>
      <c r="AE189" s="241"/>
      <c r="AF189" s="241"/>
    </row>
    <row r="190" spans="10:32">
      <c r="J190" s="241"/>
      <c r="K190" s="241"/>
      <c r="L190" s="241"/>
      <c r="M190" s="264"/>
      <c r="N190" s="241"/>
      <c r="O190" s="241"/>
      <c r="P190" s="241"/>
      <c r="Q190" s="264"/>
      <c r="R190" s="241"/>
      <c r="S190" s="241"/>
      <c r="T190" s="241"/>
      <c r="U190" s="264"/>
      <c r="V190" s="241"/>
      <c r="W190" s="241"/>
      <c r="X190" s="241"/>
      <c r="Y190" s="264"/>
      <c r="Z190" s="264"/>
      <c r="AB190" s="241"/>
      <c r="AC190" s="241"/>
      <c r="AE190" s="241"/>
      <c r="AF190" s="241"/>
    </row>
    <row r="191" spans="10:32">
      <c r="J191" s="241"/>
      <c r="K191" s="241"/>
      <c r="L191" s="241"/>
      <c r="M191" s="264"/>
      <c r="N191" s="241"/>
      <c r="O191" s="241"/>
      <c r="P191" s="241"/>
      <c r="Q191" s="264"/>
      <c r="R191" s="241"/>
      <c r="S191" s="241"/>
      <c r="T191" s="241"/>
      <c r="U191" s="264"/>
      <c r="V191" s="241"/>
      <c r="W191" s="241"/>
      <c r="X191" s="241"/>
      <c r="Y191" s="264"/>
      <c r="Z191" s="264"/>
      <c r="AB191" s="241"/>
      <c r="AC191" s="241"/>
      <c r="AE191" s="241"/>
      <c r="AF191" s="241"/>
    </row>
    <row r="192" spans="10:32">
      <c r="J192" s="241"/>
      <c r="K192" s="241"/>
      <c r="L192" s="241"/>
      <c r="M192" s="264"/>
      <c r="N192" s="241"/>
      <c r="O192" s="241"/>
      <c r="P192" s="241"/>
      <c r="Q192" s="264"/>
      <c r="R192" s="241"/>
      <c r="S192" s="241"/>
      <c r="T192" s="241"/>
      <c r="U192" s="264"/>
      <c r="V192" s="241"/>
      <c r="W192" s="241"/>
      <c r="X192" s="241"/>
      <c r="Y192" s="264"/>
      <c r="Z192" s="264"/>
      <c r="AB192" s="241"/>
      <c r="AC192" s="241"/>
      <c r="AE192" s="241"/>
      <c r="AF192" s="241"/>
    </row>
    <row r="193" spans="10:32">
      <c r="J193" s="241"/>
      <c r="K193" s="241"/>
      <c r="L193" s="241"/>
      <c r="M193" s="264"/>
      <c r="N193" s="241"/>
      <c r="O193" s="241"/>
      <c r="P193" s="241"/>
      <c r="Q193" s="264"/>
      <c r="R193" s="241"/>
      <c r="S193" s="241"/>
      <c r="T193" s="241"/>
      <c r="U193" s="264"/>
      <c r="V193" s="241"/>
      <c r="W193" s="241"/>
      <c r="X193" s="241"/>
      <c r="Y193" s="264"/>
      <c r="Z193" s="264"/>
      <c r="AB193" s="241"/>
      <c r="AC193" s="241"/>
      <c r="AE193" s="241"/>
      <c r="AF193" s="241"/>
    </row>
    <row r="194" spans="10:32">
      <c r="J194" s="241"/>
      <c r="K194" s="241"/>
      <c r="L194" s="241"/>
      <c r="M194" s="264"/>
      <c r="N194" s="241"/>
      <c r="O194" s="241"/>
      <c r="P194" s="241"/>
      <c r="Q194" s="264"/>
      <c r="R194" s="241"/>
      <c r="S194" s="241"/>
      <c r="T194" s="241"/>
      <c r="U194" s="264"/>
      <c r="V194" s="241"/>
      <c r="W194" s="241"/>
      <c r="X194" s="241"/>
      <c r="Y194" s="264"/>
      <c r="Z194" s="264"/>
      <c r="AB194" s="241"/>
      <c r="AC194" s="241"/>
      <c r="AE194" s="241"/>
      <c r="AF194" s="241"/>
    </row>
    <row r="195" spans="10:32">
      <c r="J195" s="241"/>
      <c r="K195" s="241"/>
      <c r="L195" s="241"/>
      <c r="M195" s="264"/>
      <c r="N195" s="241"/>
      <c r="O195" s="241"/>
      <c r="P195" s="241"/>
      <c r="Q195" s="264"/>
      <c r="R195" s="241"/>
      <c r="S195" s="241"/>
      <c r="T195" s="241"/>
      <c r="U195" s="264"/>
      <c r="V195" s="241"/>
      <c r="W195" s="241"/>
      <c r="X195" s="241"/>
      <c r="Y195" s="264"/>
      <c r="Z195" s="264"/>
      <c r="AB195" s="241"/>
      <c r="AC195" s="241"/>
      <c r="AE195" s="241"/>
      <c r="AF195" s="241"/>
    </row>
    <row r="196" spans="10:32">
      <c r="J196" s="241"/>
      <c r="K196" s="241"/>
      <c r="L196" s="241"/>
      <c r="M196" s="264"/>
      <c r="N196" s="241"/>
      <c r="O196" s="241"/>
      <c r="P196" s="241"/>
      <c r="Q196" s="264"/>
      <c r="R196" s="241"/>
      <c r="S196" s="241"/>
      <c r="T196" s="241"/>
      <c r="U196" s="264"/>
      <c r="V196" s="241"/>
      <c r="W196" s="241"/>
      <c r="X196" s="241"/>
      <c r="Y196" s="264"/>
      <c r="Z196" s="264"/>
      <c r="AB196" s="241"/>
      <c r="AC196" s="241"/>
      <c r="AE196" s="241"/>
      <c r="AF196" s="241"/>
    </row>
    <row r="197" spans="10:32">
      <c r="J197" s="241"/>
      <c r="K197" s="241"/>
      <c r="L197" s="241"/>
      <c r="M197" s="264"/>
      <c r="N197" s="241"/>
      <c r="O197" s="241"/>
      <c r="P197" s="241"/>
      <c r="Q197" s="264"/>
      <c r="R197" s="241"/>
      <c r="S197" s="241"/>
      <c r="T197" s="241"/>
      <c r="U197" s="264"/>
      <c r="V197" s="241"/>
      <c r="W197" s="241"/>
      <c r="X197" s="241"/>
      <c r="Y197" s="264"/>
      <c r="Z197" s="264"/>
      <c r="AB197" s="241"/>
      <c r="AC197" s="241"/>
      <c r="AE197" s="241"/>
      <c r="AF197" s="241"/>
    </row>
    <row r="198" spans="10:32">
      <c r="J198" s="241"/>
      <c r="K198" s="241"/>
      <c r="L198" s="241"/>
      <c r="M198" s="264"/>
      <c r="N198" s="241"/>
      <c r="O198" s="241"/>
      <c r="P198" s="241"/>
      <c r="Q198" s="264"/>
      <c r="R198" s="241"/>
      <c r="S198" s="241"/>
      <c r="T198" s="241"/>
      <c r="U198" s="264"/>
      <c r="V198" s="241"/>
      <c r="W198" s="241"/>
      <c r="X198" s="241"/>
      <c r="Y198" s="264"/>
      <c r="Z198" s="264"/>
      <c r="AB198" s="241"/>
      <c r="AC198" s="241"/>
      <c r="AE198" s="241"/>
      <c r="AF198" s="241"/>
    </row>
    <row r="199" spans="10:32">
      <c r="J199" s="241"/>
      <c r="K199" s="241"/>
      <c r="L199" s="241"/>
      <c r="M199" s="264"/>
      <c r="N199" s="241"/>
      <c r="O199" s="241"/>
      <c r="P199" s="241"/>
      <c r="Q199" s="264"/>
      <c r="R199" s="241"/>
      <c r="S199" s="241"/>
      <c r="T199" s="241"/>
      <c r="U199" s="264"/>
      <c r="V199" s="241"/>
      <c r="W199" s="241"/>
      <c r="X199" s="241"/>
      <c r="Y199" s="264"/>
      <c r="Z199" s="264"/>
      <c r="AB199" s="241"/>
      <c r="AC199" s="241"/>
      <c r="AE199" s="241"/>
      <c r="AF199" s="241"/>
    </row>
    <row r="200" spans="10:32">
      <c r="J200" s="241"/>
      <c r="K200" s="241"/>
      <c r="L200" s="241"/>
      <c r="M200" s="264"/>
      <c r="N200" s="241"/>
      <c r="O200" s="241"/>
      <c r="P200" s="241"/>
      <c r="Q200" s="264"/>
      <c r="R200" s="241"/>
      <c r="S200" s="241"/>
      <c r="T200" s="241"/>
      <c r="U200" s="264"/>
      <c r="V200" s="241"/>
      <c r="W200" s="241"/>
      <c r="X200" s="241"/>
      <c r="Y200" s="264"/>
      <c r="Z200" s="264"/>
      <c r="AB200" s="241"/>
      <c r="AC200" s="241"/>
      <c r="AE200" s="241"/>
      <c r="AF200" s="241"/>
    </row>
    <row r="201" spans="10:32">
      <c r="J201" s="241"/>
      <c r="K201" s="241"/>
      <c r="L201" s="241"/>
      <c r="M201" s="264"/>
      <c r="N201" s="241"/>
      <c r="O201" s="241"/>
      <c r="P201" s="241"/>
      <c r="Q201" s="264"/>
      <c r="R201" s="241"/>
      <c r="S201" s="241"/>
      <c r="T201" s="241"/>
      <c r="U201" s="264"/>
      <c r="V201" s="241"/>
      <c r="W201" s="241"/>
      <c r="X201" s="241"/>
      <c r="Y201" s="264"/>
      <c r="Z201" s="264"/>
      <c r="AB201" s="241"/>
      <c r="AC201" s="241"/>
      <c r="AE201" s="241"/>
      <c r="AF201" s="241"/>
    </row>
    <row r="202" spans="10:32">
      <c r="J202" s="241"/>
      <c r="K202" s="241"/>
      <c r="L202" s="241"/>
      <c r="M202" s="264"/>
      <c r="N202" s="241"/>
      <c r="O202" s="241"/>
      <c r="P202" s="241"/>
      <c r="Q202" s="264"/>
      <c r="R202" s="241"/>
      <c r="S202" s="241"/>
      <c r="T202" s="241"/>
      <c r="U202" s="264"/>
      <c r="V202" s="241"/>
      <c r="W202" s="241"/>
      <c r="X202" s="241"/>
      <c r="Y202" s="264"/>
      <c r="Z202" s="264"/>
      <c r="AB202" s="241"/>
      <c r="AC202" s="241"/>
      <c r="AE202" s="241"/>
      <c r="AF202" s="241"/>
    </row>
    <row r="203" spans="10:32">
      <c r="J203" s="241"/>
      <c r="K203" s="241"/>
      <c r="L203" s="241"/>
      <c r="M203" s="264"/>
      <c r="N203" s="241"/>
      <c r="O203" s="241"/>
      <c r="P203" s="241"/>
      <c r="Q203" s="264"/>
      <c r="R203" s="241"/>
      <c r="S203" s="241"/>
      <c r="T203" s="241"/>
      <c r="U203" s="264"/>
      <c r="V203" s="241"/>
      <c r="W203" s="241"/>
      <c r="X203" s="241"/>
      <c r="Y203" s="264"/>
      <c r="Z203" s="264"/>
      <c r="AB203" s="241"/>
      <c r="AC203" s="241"/>
      <c r="AE203" s="241"/>
      <c r="AF203" s="241"/>
    </row>
    <row r="204" spans="10:32">
      <c r="J204" s="241"/>
      <c r="K204" s="241"/>
      <c r="L204" s="241"/>
      <c r="M204" s="264"/>
      <c r="N204" s="241"/>
      <c r="O204" s="241"/>
      <c r="P204" s="241"/>
      <c r="Q204" s="264"/>
      <c r="R204" s="241"/>
      <c r="S204" s="241"/>
      <c r="T204" s="241"/>
      <c r="U204" s="264"/>
      <c r="V204" s="241"/>
      <c r="W204" s="241"/>
      <c r="X204" s="241"/>
      <c r="Y204" s="264"/>
      <c r="Z204" s="264"/>
      <c r="AB204" s="241"/>
      <c r="AC204" s="241"/>
      <c r="AE204" s="241"/>
      <c r="AF204" s="241"/>
    </row>
    <row r="205" spans="10:32">
      <c r="J205" s="241"/>
      <c r="K205" s="241"/>
      <c r="L205" s="241"/>
      <c r="M205" s="264"/>
      <c r="N205" s="241"/>
      <c r="O205" s="241"/>
      <c r="P205" s="241"/>
      <c r="Q205" s="264"/>
      <c r="R205" s="241"/>
      <c r="S205" s="241"/>
      <c r="T205" s="241"/>
      <c r="U205" s="264"/>
      <c r="V205" s="241"/>
      <c r="W205" s="241"/>
      <c r="X205" s="241"/>
      <c r="Y205" s="264"/>
      <c r="Z205" s="264"/>
      <c r="AB205" s="241"/>
      <c r="AC205" s="241"/>
      <c r="AE205" s="241"/>
      <c r="AF205" s="241"/>
    </row>
  </sheetData>
  <mergeCells count="1">
    <mergeCell ref="AK97:AK99"/>
  </mergeCells>
  <phoneticPr fontId="1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结果</vt:lpstr>
      <vt:lpstr>内容采购</vt:lpstr>
      <vt:lpstr>大内容日常费用</vt:lpstr>
      <vt:lpstr>樊功臣—资讯中心</vt:lpstr>
      <vt:lpstr>comment</vt:lpstr>
      <vt:lpstr>市场部A&amp;P</vt:lpstr>
    </vt:vector>
  </TitlesOfParts>
  <Company>Sohu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zhuyuan</dc:creator>
  <cp:lastModifiedBy>zhuyuan</cp:lastModifiedBy>
  <cp:lastPrinted>2013-12-09T03:15:39Z</cp:lastPrinted>
  <dcterms:created xsi:type="dcterms:W3CDTF">2012-12-04T02:04:43Z</dcterms:created>
  <dcterms:modified xsi:type="dcterms:W3CDTF">2015-05-29T08:42:43Z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