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说明" sheetId="9" r:id="rId1"/>
    <sheet name="后台费用（应酬&amp;团建）统计" sheetId="4" r:id="rId2"/>
    <sheet name="应酬费明细" sheetId="5" r:id="rId3"/>
    <sheet name="后台其他费用统计" sheetId="10" r:id="rId4"/>
    <sheet name="团建费明细" sheetId="7" r:id="rId5"/>
    <sheet name="其他费用明细" sheetId="8" r:id="rId6"/>
  </sheets>
  <externalReferences>
    <externalReference r:id="rId7"/>
  </externalReferences>
  <definedNames>
    <definedName name="_xlnm._FilterDatabase" localSheetId="5" hidden="1">其他费用明细!$A$6:$I$109</definedName>
    <definedName name="_xlnm._FilterDatabase" localSheetId="4" hidden="1">团建费明细!$A$6:$I$6</definedName>
    <definedName name="_xlnm._FilterDatabase" localSheetId="2" hidden="1">应酬费明细!$A$6:$I$41</definedName>
  </definedNames>
  <calcPr calcId="152511"/>
</workbook>
</file>

<file path=xl/calcChain.xml><?xml version="1.0" encoding="utf-8"?>
<calcChain xmlns="http://schemas.openxmlformats.org/spreadsheetml/2006/main">
  <c r="D19" i="4" l="1"/>
  <c r="E19" i="4"/>
  <c r="G19" i="4" s="1"/>
  <c r="F19" i="4"/>
  <c r="H19" i="4"/>
  <c r="I19" i="4"/>
  <c r="J19" i="4" s="1"/>
  <c r="G46" i="9"/>
  <c r="C46" i="9"/>
  <c r="B46" i="9"/>
  <c r="E45" i="9"/>
  <c r="F45" i="9" s="1"/>
  <c r="E44" i="9"/>
  <c r="F44" i="9" s="1"/>
  <c r="E43" i="9"/>
  <c r="F43" i="9" s="1"/>
  <c r="F42" i="9"/>
  <c r="E42" i="9"/>
  <c r="E41" i="9"/>
  <c r="F41" i="9" s="1"/>
  <c r="E40" i="9"/>
  <c r="F40" i="9" s="1"/>
  <c r="E39" i="9"/>
  <c r="F39" i="9" s="1"/>
  <c r="E38" i="9"/>
  <c r="F38" i="9" s="1"/>
  <c r="E37" i="9"/>
  <c r="D37" i="9"/>
  <c r="E36" i="9"/>
  <c r="D36" i="9"/>
  <c r="F36" i="9" s="1"/>
  <c r="F35" i="9"/>
  <c r="E35" i="9"/>
  <c r="D35" i="9"/>
  <c r="E34" i="9"/>
  <c r="D34" i="9"/>
  <c r="E33" i="9"/>
  <c r="D33" i="9"/>
  <c r="E32" i="9"/>
  <c r="D32" i="9"/>
  <c r="E31" i="9"/>
  <c r="F31" i="9" s="1"/>
  <c r="E30" i="9"/>
  <c r="F30" i="9" s="1"/>
  <c r="E29" i="9"/>
  <c r="F29" i="9" s="1"/>
  <c r="E28" i="9"/>
  <c r="F28" i="9" s="1"/>
  <c r="E27" i="9"/>
  <c r="F27" i="9" s="1"/>
  <c r="B26" i="9"/>
  <c r="F34" i="9" l="1"/>
  <c r="D46" i="9"/>
  <c r="F37" i="9"/>
  <c r="F33" i="9"/>
  <c r="F46" i="9" s="1"/>
  <c r="E46" i="9"/>
  <c r="E9" i="10" l="1"/>
  <c r="E12" i="7" l="1"/>
  <c r="D30" i="10" l="1"/>
  <c r="F30" i="10" s="1"/>
  <c r="D29" i="10"/>
  <c r="F29" i="10" s="1"/>
  <c r="D28" i="10"/>
  <c r="F28" i="10" s="1"/>
  <c r="D27" i="10"/>
  <c r="F27" i="10" s="1"/>
  <c r="D26" i="10"/>
  <c r="F26" i="10" s="1"/>
  <c r="D25" i="10"/>
  <c r="F25" i="10" s="1"/>
  <c r="D24" i="10"/>
  <c r="F24" i="10" s="1"/>
  <c r="D23" i="10"/>
  <c r="F23" i="10" s="1"/>
  <c r="D22" i="10"/>
  <c r="F22" i="10" s="1"/>
  <c r="D21" i="10"/>
  <c r="F21" i="10" s="1"/>
  <c r="D20" i="10"/>
  <c r="F20" i="10" s="1"/>
  <c r="D19" i="10"/>
  <c r="F19" i="10" s="1"/>
  <c r="D18" i="10"/>
  <c r="F18" i="10" s="1"/>
  <c r="D17" i="10"/>
  <c r="F17" i="10" s="1"/>
  <c r="D16" i="10"/>
  <c r="F16" i="10" s="1"/>
  <c r="D15" i="10"/>
  <c r="F15" i="10" s="1"/>
  <c r="D14" i="10"/>
  <c r="F14" i="10" s="1"/>
  <c r="D13" i="10"/>
  <c r="F13" i="10" s="1"/>
  <c r="D12" i="10"/>
  <c r="F12" i="10" s="1"/>
  <c r="D11" i="10"/>
  <c r="F11" i="10" s="1"/>
  <c r="D10" i="10"/>
  <c r="F10" i="10" s="1"/>
  <c r="D9" i="10"/>
  <c r="F9" i="10" s="1"/>
  <c r="D8" i="10"/>
  <c r="F8" i="10" s="1"/>
  <c r="D7" i="10"/>
  <c r="F7" i="10" s="1"/>
  <c r="D6" i="10"/>
  <c r="I21" i="4" l="1"/>
  <c r="I24" i="4"/>
  <c r="I23" i="4"/>
  <c r="H23" i="4"/>
  <c r="I22" i="4"/>
  <c r="H22" i="4"/>
  <c r="H21" i="4"/>
  <c r="I20" i="4"/>
  <c r="I18" i="4"/>
  <c r="H18" i="4"/>
  <c r="I17" i="4"/>
  <c r="D24" i="4"/>
  <c r="D23" i="4"/>
  <c r="D22" i="4"/>
  <c r="D21" i="4"/>
  <c r="D20" i="4"/>
  <c r="D18" i="4"/>
  <c r="D17" i="4"/>
  <c r="H20" i="4" l="1"/>
  <c r="H24" i="4"/>
  <c r="H17" i="4"/>
  <c r="D16" i="4" l="1"/>
  <c r="H16" i="4"/>
  <c r="I16" i="4"/>
  <c r="F16" i="4"/>
  <c r="E16" i="4"/>
  <c r="G16" i="4" l="1"/>
  <c r="C8" i="4" l="1"/>
  <c r="C7" i="4"/>
  <c r="C6" i="4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7" i="7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7" i="5"/>
  <c r="E6" i="4" l="1"/>
  <c r="I6" i="4"/>
  <c r="H11" i="4"/>
  <c r="I11" i="4"/>
  <c r="D11" i="4"/>
  <c r="H6" i="4"/>
  <c r="D6" i="4"/>
  <c r="D10" i="4"/>
  <c r="H10" i="4"/>
  <c r="I10" i="4"/>
  <c r="D14" i="4"/>
  <c r="H14" i="4"/>
  <c r="I14" i="4"/>
  <c r="H15" i="4"/>
  <c r="I15" i="4"/>
  <c r="D15" i="4"/>
  <c r="H9" i="4"/>
  <c r="D9" i="4"/>
  <c r="I9" i="4"/>
  <c r="H13" i="4"/>
  <c r="D13" i="4"/>
  <c r="I13" i="4"/>
  <c r="H7" i="4"/>
  <c r="I7" i="4"/>
  <c r="D7" i="4"/>
  <c r="D8" i="4"/>
  <c r="H8" i="4"/>
  <c r="I8" i="4"/>
  <c r="D12" i="4"/>
  <c r="H12" i="4"/>
  <c r="I12" i="4"/>
  <c r="J16" i="4"/>
  <c r="K16" i="4" s="1"/>
  <c r="J24" i="4" l="1"/>
  <c r="F24" i="4"/>
  <c r="E24" i="4"/>
  <c r="J23" i="4"/>
  <c r="F23" i="4"/>
  <c r="E23" i="4"/>
  <c r="A1" i="10"/>
  <c r="G23" i="4" l="1"/>
  <c r="K23" i="4" s="1"/>
  <c r="G24" i="4"/>
  <c r="K24" i="4" s="1"/>
  <c r="J6" i="4"/>
  <c r="J22" i="4"/>
  <c r="J21" i="4"/>
  <c r="J20" i="4"/>
  <c r="J18" i="4"/>
  <c r="J17" i="4"/>
  <c r="J15" i="4"/>
  <c r="J14" i="4"/>
  <c r="J13" i="4"/>
  <c r="J12" i="4"/>
  <c r="J11" i="4"/>
  <c r="J10" i="4"/>
  <c r="J9" i="4"/>
  <c r="J8" i="4"/>
  <c r="J7" i="4"/>
  <c r="F22" i="4"/>
  <c r="F21" i="4"/>
  <c r="F20" i="4"/>
  <c r="F18" i="4"/>
  <c r="F17" i="4"/>
  <c r="F15" i="4"/>
  <c r="F14" i="4"/>
  <c r="F13" i="4"/>
  <c r="F12" i="4"/>
  <c r="F11" i="4"/>
  <c r="F10" i="4"/>
  <c r="F9" i="4"/>
  <c r="F8" i="4"/>
  <c r="F7" i="4"/>
  <c r="F6" i="4"/>
  <c r="E22" i="4"/>
  <c r="G22" i="4" s="1"/>
  <c r="E21" i="4"/>
  <c r="G21" i="4" s="1"/>
  <c r="E20" i="4"/>
  <c r="E18" i="4"/>
  <c r="E17" i="4"/>
  <c r="G17" i="4" s="1"/>
  <c r="E15" i="4"/>
  <c r="G15" i="4" s="1"/>
  <c r="E14" i="4"/>
  <c r="E13" i="4"/>
  <c r="G13" i="4" s="1"/>
  <c r="E12" i="4"/>
  <c r="E11" i="4"/>
  <c r="E10" i="4"/>
  <c r="E9" i="4"/>
  <c r="E8" i="4"/>
  <c r="E7" i="4"/>
  <c r="F6" i="10"/>
  <c r="G14" i="4" l="1"/>
  <c r="K14" i="4" s="1"/>
  <c r="G20" i="4"/>
  <c r="K20" i="4" s="1"/>
  <c r="G11" i="4"/>
  <c r="K11" i="4" s="1"/>
  <c r="K15" i="4"/>
  <c r="K13" i="4"/>
  <c r="K22" i="4"/>
  <c r="K19" i="4"/>
  <c r="G18" i="4"/>
  <c r="K18" i="4" s="1"/>
  <c r="K17" i="4"/>
  <c r="K21" i="4"/>
  <c r="G10" i="4"/>
  <c r="K10" i="4" s="1"/>
  <c r="G7" i="4"/>
  <c r="K7" i="4" s="1"/>
  <c r="G6" i="4"/>
  <c r="K6" i="4" s="1"/>
  <c r="G9" i="4"/>
  <c r="K9" i="4" s="1"/>
  <c r="G8" i="4"/>
  <c r="K8" i="4" s="1"/>
  <c r="G12" i="4"/>
  <c r="K12" i="4" s="1"/>
</calcChain>
</file>

<file path=xl/sharedStrings.xml><?xml version="1.0" encoding="utf-8"?>
<sst xmlns="http://schemas.openxmlformats.org/spreadsheetml/2006/main" count="544" uniqueCount="370">
  <si>
    <t>(RMB)</t>
    <phoneticPr fontId="2" type="noConversion"/>
  </si>
  <si>
    <t>(RMB)</t>
    <phoneticPr fontId="2" type="noConversion"/>
  </si>
  <si>
    <t>序号</t>
    <phoneticPr fontId="13" type="noConversion"/>
  </si>
  <si>
    <t>PR No.</t>
    <phoneticPr fontId="2" type="noConversion"/>
  </si>
  <si>
    <t>PR 金额</t>
    <phoneticPr fontId="2" type="noConversion"/>
  </si>
  <si>
    <t>PR 说明</t>
    <phoneticPr fontId="13" type="noConversion"/>
  </si>
  <si>
    <t>From</t>
  </si>
  <si>
    <t>To</t>
  </si>
  <si>
    <t>全国支持_人事部</t>
  </si>
  <si>
    <t>全国支持_财务部</t>
  </si>
  <si>
    <t>全国支持_法律部</t>
  </si>
  <si>
    <t>大区_沈斌</t>
  </si>
  <si>
    <t>大区_钱真</t>
  </si>
  <si>
    <t>大区_房莉</t>
  </si>
  <si>
    <t>大区_郑亨林</t>
  </si>
  <si>
    <t>实际申请-团建费</t>
    <phoneticPr fontId="2" type="noConversion"/>
  </si>
  <si>
    <t>后台应酬费及团建费预算</t>
    <phoneticPr fontId="2" type="noConversion"/>
  </si>
  <si>
    <t>部门</t>
    <phoneticPr fontId="2" type="noConversion"/>
  </si>
  <si>
    <t>后台团建费明细</t>
    <phoneticPr fontId="2" type="noConversion"/>
  </si>
  <si>
    <t>后台应酬费明细</t>
    <phoneticPr fontId="2" type="noConversion"/>
  </si>
  <si>
    <t>差异(实际-预算)</t>
    <phoneticPr fontId="7" type="noConversion"/>
  </si>
  <si>
    <t>（in RMB）</t>
    <phoneticPr fontId="2" type="noConversion"/>
  </si>
  <si>
    <t>一、总部后台部门报销涉及：</t>
    <phoneticPr fontId="2" type="noConversion"/>
  </si>
  <si>
    <t>后台部门报销类别</t>
  </si>
  <si>
    <t>方式</t>
  </si>
  <si>
    <t>日常报销</t>
  </si>
  <si>
    <t>应酬</t>
  </si>
  <si>
    <t>给予部门预算，具体见第二和第三点</t>
    <phoneticPr fontId="2" type="noConversion"/>
  </si>
  <si>
    <t>交通费</t>
  </si>
  <si>
    <t>凭打车费发票，实报实销</t>
    <phoneticPr fontId="2" type="noConversion"/>
  </si>
  <si>
    <t>电话费</t>
  </si>
  <si>
    <t>按财务报销政策</t>
    <phoneticPr fontId="2" type="noConversion"/>
  </si>
  <si>
    <t>加班报销</t>
  </si>
  <si>
    <t>餐费</t>
  </si>
  <si>
    <t>车费</t>
  </si>
  <si>
    <t>差旅报销</t>
  </si>
  <si>
    <t>机票</t>
  </si>
  <si>
    <t>按ES政策，实报实销</t>
    <phoneticPr fontId="2" type="noConversion"/>
  </si>
  <si>
    <t>酒店</t>
  </si>
  <si>
    <t>餐补</t>
  </si>
  <si>
    <t>团建</t>
  </si>
  <si>
    <t>团建</t>
    <phoneticPr fontId="2" type="noConversion"/>
  </si>
  <si>
    <t>二、总部后台部门应酬预算适用范围：</t>
    <phoneticPr fontId="2" type="noConversion"/>
  </si>
  <si>
    <t>2. 应酬预算：用于部门之间以及对外部的应酬费用，包括在北京和出差期间，由部门负责人进行分配和管理。</t>
    <phoneticPr fontId="2" type="noConversion"/>
  </si>
  <si>
    <t>3. 团建预算：部门内部的聚餐、外出团建，可使用团建费用预算。</t>
    <phoneticPr fontId="2" type="noConversion"/>
  </si>
  <si>
    <t>4. 大区会议：大区总监的应酬预算包括应酬，以及区域会议相关的住宿费、会议费、餐饮费等。（区域会议产生的机票款计入各站）</t>
    <phoneticPr fontId="2" type="noConversion"/>
  </si>
  <si>
    <t>流量合作</t>
  </si>
  <si>
    <t>品牌宣传</t>
  </si>
  <si>
    <t>类别</t>
    <phoneticPr fontId="2" type="noConversion"/>
  </si>
  <si>
    <t>PC-BD渠道</t>
  </si>
  <si>
    <t>PC-BD渠道</t>
    <phoneticPr fontId="2" type="noConversion"/>
  </si>
  <si>
    <t>WAP-BD渠道</t>
  </si>
  <si>
    <t>WAP-BD渠道</t>
    <phoneticPr fontId="2" type="noConversion"/>
  </si>
  <si>
    <t>APP</t>
  </si>
  <si>
    <t>APP</t>
    <phoneticPr fontId="2" type="noConversion"/>
  </si>
  <si>
    <t>品牌宣传</t>
    <phoneticPr fontId="2" type="noConversion"/>
  </si>
  <si>
    <t>实际申请</t>
    <phoneticPr fontId="7" type="noConversion"/>
  </si>
  <si>
    <t>PC-SEO</t>
    <phoneticPr fontId="2" type="noConversion"/>
  </si>
  <si>
    <t>后台市场费明细</t>
    <phoneticPr fontId="2" type="noConversion"/>
  </si>
  <si>
    <t>项目</t>
    <phoneticPr fontId="2" type="noConversion"/>
  </si>
  <si>
    <t>短信</t>
    <phoneticPr fontId="2" type="noConversion"/>
  </si>
  <si>
    <t>400电话</t>
  </si>
  <si>
    <t>400电话</t>
    <phoneticPr fontId="2" type="noConversion"/>
  </si>
  <si>
    <t>招聘费用</t>
    <phoneticPr fontId="2" type="noConversion"/>
  </si>
  <si>
    <t>部门</t>
    <phoneticPr fontId="2" type="noConversion"/>
  </si>
  <si>
    <t>实际申请-应酬费</t>
    <phoneticPr fontId="2" type="noConversion"/>
  </si>
  <si>
    <t>合计</t>
    <phoneticPr fontId="2" type="noConversion"/>
  </si>
  <si>
    <t>差异（实际-预算）</t>
    <phoneticPr fontId="2" type="noConversion"/>
  </si>
  <si>
    <t>后台其他费用预算</t>
    <phoneticPr fontId="2" type="noConversion"/>
  </si>
  <si>
    <t>POS机费用</t>
  </si>
  <si>
    <t>POS机费用</t>
    <phoneticPr fontId="2" type="noConversion"/>
  </si>
  <si>
    <t>保险费用</t>
  </si>
  <si>
    <t>保险费用</t>
    <phoneticPr fontId="2" type="noConversion"/>
  </si>
  <si>
    <t>大厦费用</t>
  </si>
  <si>
    <t>培训费用</t>
  </si>
  <si>
    <t>培训费用</t>
    <phoneticPr fontId="2" type="noConversion"/>
  </si>
  <si>
    <t>管理组会议费</t>
  </si>
  <si>
    <t>管理组会议费</t>
    <phoneticPr fontId="2" type="noConversion"/>
  </si>
  <si>
    <t>其他</t>
  </si>
  <si>
    <t>大厦费用</t>
    <phoneticPr fontId="2" type="noConversion"/>
  </si>
  <si>
    <t>预算</t>
    <phoneticPr fontId="7" type="noConversion"/>
  </si>
  <si>
    <t>带宽费用</t>
    <phoneticPr fontId="2" type="noConversion"/>
  </si>
  <si>
    <t>专业技术费</t>
    <phoneticPr fontId="2" type="noConversion"/>
  </si>
  <si>
    <t>特许权使用费</t>
    <phoneticPr fontId="2" type="noConversion"/>
  </si>
  <si>
    <t>预算-应酬费</t>
    <phoneticPr fontId="2" type="noConversion"/>
  </si>
  <si>
    <t>预算-团建费</t>
    <phoneticPr fontId="2" type="noConversion"/>
  </si>
  <si>
    <t>2016 实际vs预算统计</t>
    <phoneticPr fontId="2" type="noConversion"/>
  </si>
  <si>
    <t>2016 PR 明细</t>
    <phoneticPr fontId="2" type="noConversion"/>
  </si>
  <si>
    <t>大区_谢徽</t>
  </si>
  <si>
    <t>大区_许效忠</t>
  </si>
  <si>
    <t>大区_唐勇</t>
  </si>
  <si>
    <t>2016</t>
    <phoneticPr fontId="2" type="noConversion"/>
  </si>
  <si>
    <t>肖娟</t>
    <phoneticPr fontId="2" type="noConversion"/>
  </si>
  <si>
    <t>李嘉忆</t>
  </si>
  <si>
    <t>李嘉忆</t>
    <phoneticPr fontId="2" type="noConversion"/>
  </si>
  <si>
    <t>赵小庆</t>
    <phoneticPr fontId="2" type="noConversion"/>
  </si>
  <si>
    <t>白鹭</t>
    <phoneticPr fontId="2" type="noConversion"/>
  </si>
  <si>
    <t>姚建红</t>
    <phoneticPr fontId="2" type="noConversion"/>
  </si>
  <si>
    <t>岳颖</t>
    <phoneticPr fontId="2" type="noConversion"/>
  </si>
  <si>
    <t>金银</t>
    <phoneticPr fontId="2" type="noConversion"/>
  </si>
  <si>
    <t>预计HC</t>
    <phoneticPr fontId="2" type="noConversion"/>
  </si>
  <si>
    <t>金银</t>
    <phoneticPr fontId="2" type="noConversion"/>
  </si>
  <si>
    <t>2016年总部后台部门应酬预算</t>
    <phoneticPr fontId="2" type="noConversion"/>
  </si>
  <si>
    <t>1. 总部后台部门指：运营中心、营销中心、经营中心、市场、产品技术中心、大区总监团队、公益基金、行政、人事、财务、法律等部门。</t>
    <phoneticPr fontId="2" type="noConversion"/>
  </si>
  <si>
    <t>全国支持_行政部</t>
  </si>
  <si>
    <t>全国支持-公益基金</t>
  </si>
  <si>
    <t>全国支持_经营中心</t>
  </si>
  <si>
    <t>全国支持_市场</t>
  </si>
  <si>
    <t>全国支持_产品技术</t>
  </si>
  <si>
    <t>财务审批人</t>
    <phoneticPr fontId="7" type="noConversion"/>
  </si>
  <si>
    <t>财务审批人</t>
    <phoneticPr fontId="7" type="noConversion"/>
  </si>
  <si>
    <r>
      <t>P</t>
    </r>
    <r>
      <rPr>
        <sz val="9"/>
        <color theme="1"/>
        <rFont val="微软雅黑"/>
        <family val="2"/>
        <charset val="134"/>
      </rPr>
      <t>R1602140019</t>
    </r>
    <phoneticPr fontId="2" type="noConversion"/>
  </si>
  <si>
    <r>
      <t>Q</t>
    </r>
    <r>
      <rPr>
        <sz val="9"/>
        <color theme="1"/>
        <rFont val="微软雅黑"/>
        <family val="2"/>
        <charset val="134"/>
      </rPr>
      <t>1应酬费</t>
    </r>
    <phoneticPr fontId="2" type="noConversion"/>
  </si>
  <si>
    <r>
      <t>P</t>
    </r>
    <r>
      <rPr>
        <sz val="9"/>
        <color theme="1"/>
        <rFont val="微软雅黑"/>
        <family val="2"/>
        <charset val="134"/>
      </rPr>
      <t>R1601110075</t>
    </r>
    <phoneticPr fontId="2" type="noConversion"/>
  </si>
  <si>
    <r>
      <t>P</t>
    </r>
    <r>
      <rPr>
        <sz val="9"/>
        <color theme="1"/>
        <rFont val="微软雅黑"/>
        <family val="2"/>
        <charset val="134"/>
      </rPr>
      <t>R1602020017</t>
    </r>
    <phoneticPr fontId="2" type="noConversion"/>
  </si>
  <si>
    <t>2016应酬费</t>
    <phoneticPr fontId="2" type="noConversion"/>
  </si>
  <si>
    <t>2016年大区应酬费</t>
    <phoneticPr fontId="2" type="noConversion"/>
  </si>
  <si>
    <r>
      <t>P</t>
    </r>
    <r>
      <rPr>
        <sz val="9"/>
        <color theme="1"/>
        <rFont val="微软雅黑"/>
        <family val="2"/>
        <charset val="134"/>
      </rPr>
      <t>R1603040004</t>
    </r>
    <phoneticPr fontId="2" type="noConversion"/>
  </si>
  <si>
    <r>
      <t>2</t>
    </r>
    <r>
      <rPr>
        <sz val="9"/>
        <color theme="1"/>
        <rFont val="微软雅黑"/>
        <family val="2"/>
        <charset val="134"/>
      </rPr>
      <t>016年许效忠大区Q1招待费</t>
    </r>
    <phoneticPr fontId="2" type="noConversion"/>
  </si>
  <si>
    <t>羽毛球俱乐部活动经费</t>
  </si>
  <si>
    <t>房产-运营中心</t>
  </si>
  <si>
    <t>平台运营中心用户活动费</t>
  </si>
  <si>
    <t>PR1512140035</t>
  </si>
  <si>
    <t>焦点融科C座2016年绿植费</t>
  </si>
  <si>
    <t>PR1510290039</t>
  </si>
  <si>
    <t>2016年融科C座10层续租</t>
  </si>
  <si>
    <t>PR1511270023</t>
  </si>
  <si>
    <t>2016年科住地下停车场租赁费</t>
  </si>
  <si>
    <t>PR1512080039</t>
  </si>
  <si>
    <t>PR1512090019</t>
  </si>
  <si>
    <t>PR1512140022</t>
  </si>
  <si>
    <t>房产-用户服务中心</t>
  </si>
  <si>
    <r>
      <t>P</t>
    </r>
    <r>
      <rPr>
        <sz val="9"/>
        <color theme="1"/>
        <rFont val="微软雅黑"/>
        <family val="2"/>
        <charset val="134"/>
      </rPr>
      <t>R1512160042</t>
    </r>
    <phoneticPr fontId="2" type="noConversion"/>
  </si>
  <si>
    <t>带上红包回家置业活动预算</t>
    <phoneticPr fontId="2" type="noConversion"/>
  </si>
  <si>
    <r>
      <t>P</t>
    </r>
    <r>
      <rPr>
        <sz val="9"/>
        <color theme="1"/>
        <rFont val="微软雅黑"/>
        <family val="2"/>
        <charset val="134"/>
      </rPr>
      <t>R1512180062</t>
    </r>
    <phoneticPr fontId="2" type="noConversion"/>
  </si>
  <si>
    <r>
      <t>2</t>
    </r>
    <r>
      <rPr>
        <sz val="9"/>
        <color theme="1"/>
        <rFont val="微软雅黑"/>
        <family val="2"/>
        <charset val="134"/>
      </rPr>
      <t>016年Q1资产特需采购</t>
    </r>
    <phoneticPr fontId="2" type="noConversion"/>
  </si>
  <si>
    <r>
      <t>P</t>
    </r>
    <r>
      <rPr>
        <sz val="9"/>
        <color theme="1"/>
        <rFont val="微软雅黑"/>
        <family val="2"/>
        <charset val="134"/>
      </rPr>
      <t>R1512220088</t>
    </r>
    <phoneticPr fontId="2" type="noConversion"/>
  </si>
  <si>
    <t>焦点融科C座2016年屈臣氏饮用水费</t>
    <phoneticPr fontId="2" type="noConversion"/>
  </si>
  <si>
    <t>焦点融科C座2016年保安服务费</t>
    <phoneticPr fontId="2" type="noConversion"/>
  </si>
  <si>
    <r>
      <t>P</t>
    </r>
    <r>
      <rPr>
        <sz val="9"/>
        <color theme="1"/>
        <rFont val="微软雅黑"/>
        <family val="2"/>
        <charset val="134"/>
      </rPr>
      <t>R1512220089</t>
    </r>
    <phoneticPr fontId="2" type="noConversion"/>
  </si>
  <si>
    <r>
      <t>P</t>
    </r>
    <r>
      <rPr>
        <sz val="9"/>
        <color theme="1"/>
        <rFont val="微软雅黑"/>
        <family val="2"/>
        <charset val="134"/>
      </rPr>
      <t>R1512300022</t>
    </r>
    <phoneticPr fontId="2" type="noConversion"/>
  </si>
  <si>
    <t>焦点融科C座2016年保洁服务费</t>
    <phoneticPr fontId="2" type="noConversion"/>
  </si>
  <si>
    <t>融科C座空调管道改造维修费</t>
    <phoneticPr fontId="2" type="noConversion"/>
  </si>
  <si>
    <t>短信</t>
  </si>
  <si>
    <r>
      <t>P</t>
    </r>
    <r>
      <rPr>
        <sz val="9"/>
        <color theme="1"/>
        <rFont val="微软雅黑"/>
        <family val="2"/>
        <charset val="134"/>
      </rPr>
      <t>R1512310019</t>
    </r>
    <phoneticPr fontId="2" type="noConversion"/>
  </si>
  <si>
    <r>
      <t>2</t>
    </r>
    <r>
      <rPr>
        <sz val="9"/>
        <color theme="1"/>
        <rFont val="微软雅黑"/>
        <family val="2"/>
        <charset val="134"/>
      </rPr>
      <t>016年上半年全国短信费用</t>
    </r>
    <phoneticPr fontId="2" type="noConversion"/>
  </si>
  <si>
    <t>专业技术费</t>
  </si>
  <si>
    <r>
      <t>P</t>
    </r>
    <r>
      <rPr>
        <sz val="9"/>
        <color theme="1"/>
        <rFont val="微软雅黑"/>
        <family val="2"/>
        <charset val="134"/>
      </rPr>
      <t>R1601060008</t>
    </r>
    <phoneticPr fontId="2" type="noConversion"/>
  </si>
  <si>
    <r>
      <t>网安外包服务费（4人</t>
    </r>
    <r>
      <rPr>
        <sz val="9"/>
        <color theme="1"/>
        <rFont val="微软雅黑"/>
        <family val="2"/>
        <charset val="134"/>
      </rPr>
      <t>*13个月</t>
    </r>
    <r>
      <rPr>
        <sz val="9"/>
        <color theme="1"/>
        <rFont val="微软雅黑"/>
        <family val="2"/>
        <charset val="134"/>
      </rPr>
      <t>）</t>
    </r>
    <phoneticPr fontId="2" type="noConversion"/>
  </si>
  <si>
    <r>
      <t>P</t>
    </r>
    <r>
      <rPr>
        <sz val="9"/>
        <color theme="1"/>
        <rFont val="微软雅黑"/>
        <family val="2"/>
        <charset val="134"/>
      </rPr>
      <t>R1601110025</t>
    </r>
    <phoneticPr fontId="2" type="noConversion"/>
  </si>
  <si>
    <r>
      <t>融科C座</t>
    </r>
    <r>
      <rPr>
        <sz val="9"/>
        <color theme="1"/>
        <rFont val="微软雅黑"/>
        <family val="2"/>
        <charset val="134"/>
      </rPr>
      <t>10层产业会议室改造费</t>
    </r>
    <phoneticPr fontId="2" type="noConversion"/>
  </si>
  <si>
    <r>
      <t>P</t>
    </r>
    <r>
      <rPr>
        <sz val="9"/>
        <color theme="1"/>
        <rFont val="微软雅黑"/>
        <family val="2"/>
        <charset val="134"/>
      </rPr>
      <t>R1601130033</t>
    </r>
    <phoneticPr fontId="2" type="noConversion"/>
  </si>
  <si>
    <r>
      <t>京N</t>
    </r>
    <r>
      <rPr>
        <sz val="9"/>
        <color theme="1"/>
        <rFont val="微软雅黑"/>
        <family val="2"/>
        <charset val="134"/>
      </rPr>
      <t>87A37车辆续保费用</t>
    </r>
    <phoneticPr fontId="2" type="noConversion"/>
  </si>
  <si>
    <r>
      <t>P</t>
    </r>
    <r>
      <rPr>
        <sz val="9"/>
        <color theme="1"/>
        <rFont val="微软雅黑"/>
        <family val="2"/>
        <charset val="134"/>
      </rPr>
      <t>R1601220027</t>
    </r>
    <phoneticPr fontId="2" type="noConversion"/>
  </si>
  <si>
    <t>财务部活动费用</t>
    <phoneticPr fontId="2" type="noConversion"/>
  </si>
  <si>
    <r>
      <t>P</t>
    </r>
    <r>
      <rPr>
        <sz val="9"/>
        <color theme="1"/>
        <rFont val="微软雅黑"/>
        <family val="2"/>
        <charset val="134"/>
      </rPr>
      <t>R1601270041</t>
    </r>
    <phoneticPr fontId="2" type="noConversion"/>
  </si>
  <si>
    <r>
      <t>2</t>
    </r>
    <r>
      <rPr>
        <sz val="9"/>
        <color theme="1"/>
        <rFont val="微软雅黑"/>
        <family val="2"/>
        <charset val="134"/>
      </rPr>
      <t>016年Q1资产采购-电脑</t>
    </r>
    <phoneticPr fontId="2" type="noConversion"/>
  </si>
  <si>
    <r>
      <t>P</t>
    </r>
    <r>
      <rPr>
        <sz val="9"/>
        <color theme="1"/>
        <rFont val="微软雅黑"/>
        <family val="2"/>
        <charset val="134"/>
      </rPr>
      <t>R1602170014</t>
    </r>
    <phoneticPr fontId="2" type="noConversion"/>
  </si>
  <si>
    <r>
      <t>2</t>
    </r>
    <r>
      <rPr>
        <sz val="9"/>
        <color theme="1"/>
        <rFont val="微软雅黑"/>
        <family val="2"/>
        <charset val="134"/>
      </rPr>
      <t>016年运营中心19人团建费</t>
    </r>
    <phoneticPr fontId="2" type="noConversion"/>
  </si>
  <si>
    <t>法律费用</t>
  </si>
  <si>
    <t>法律费用</t>
    <phoneticPr fontId="2" type="noConversion"/>
  </si>
  <si>
    <r>
      <t>P</t>
    </r>
    <r>
      <rPr>
        <sz val="9"/>
        <color theme="1"/>
        <rFont val="微软雅黑"/>
        <family val="2"/>
        <charset val="134"/>
      </rPr>
      <t>R1602170036</t>
    </r>
    <phoneticPr fontId="2" type="noConversion"/>
  </si>
  <si>
    <t>广州站毛玲龙案赔偿款</t>
    <phoneticPr fontId="2" type="noConversion"/>
  </si>
  <si>
    <r>
      <t>P</t>
    </r>
    <r>
      <rPr>
        <sz val="9"/>
        <color theme="1"/>
        <rFont val="微软雅黑"/>
        <family val="2"/>
        <charset val="134"/>
      </rPr>
      <t>R1602190022</t>
    </r>
    <phoneticPr fontId="2" type="noConversion"/>
  </si>
  <si>
    <r>
      <t>2</t>
    </r>
    <r>
      <rPr>
        <sz val="9"/>
        <color theme="1"/>
        <rFont val="微软雅黑"/>
        <family val="2"/>
        <charset val="134"/>
      </rPr>
      <t>016年Q1资产特需采购-家居iMac电脑</t>
    </r>
    <phoneticPr fontId="2" type="noConversion"/>
  </si>
  <si>
    <r>
      <t>P</t>
    </r>
    <r>
      <rPr>
        <sz val="9"/>
        <color theme="1"/>
        <rFont val="微软雅黑"/>
        <family val="2"/>
        <charset val="134"/>
      </rPr>
      <t>R1602170009</t>
    </r>
    <phoneticPr fontId="2" type="noConversion"/>
  </si>
  <si>
    <r>
      <t>用户服务中心2</t>
    </r>
    <r>
      <rPr>
        <sz val="9"/>
        <color theme="1"/>
        <rFont val="微软雅黑"/>
        <family val="2"/>
        <charset val="134"/>
      </rPr>
      <t>016年团建费</t>
    </r>
    <phoneticPr fontId="2" type="noConversion"/>
  </si>
  <si>
    <r>
      <t>P</t>
    </r>
    <r>
      <rPr>
        <sz val="9"/>
        <color theme="1"/>
        <rFont val="微软雅黑"/>
        <family val="2"/>
        <charset val="134"/>
      </rPr>
      <t>R1602250004</t>
    </r>
    <phoneticPr fontId="2" type="noConversion"/>
  </si>
  <si>
    <t>焦点服务器采购（30台）</t>
    <phoneticPr fontId="2" type="noConversion"/>
  </si>
  <si>
    <t>PC-SEO</t>
  </si>
  <si>
    <t>带宽费用</t>
  </si>
  <si>
    <t>招聘费用</t>
  </si>
  <si>
    <t>特许权使用费</t>
  </si>
  <si>
    <t>用户活动</t>
  </si>
  <si>
    <t>用户活动</t>
    <phoneticPr fontId="2" type="noConversion"/>
  </si>
  <si>
    <t>用户活动</t>
    <phoneticPr fontId="2" type="noConversion"/>
  </si>
  <si>
    <t>据实申请</t>
    <phoneticPr fontId="2" type="noConversion"/>
  </si>
  <si>
    <t>资产采购</t>
  </si>
  <si>
    <t>资产采购</t>
    <phoneticPr fontId="2" type="noConversion"/>
  </si>
  <si>
    <t>李嘉忆</t>
    <phoneticPr fontId="2" type="noConversion"/>
  </si>
  <si>
    <t>肖娟</t>
  </si>
  <si>
    <t>肖娟</t>
    <phoneticPr fontId="2" type="noConversion"/>
  </si>
  <si>
    <t>资产采购</t>
    <phoneticPr fontId="2" type="noConversion"/>
  </si>
  <si>
    <t>PR1602160010</t>
  </si>
  <si>
    <t>1-2月百度SEM推广投放费用</t>
  </si>
  <si>
    <t>1-2月360SEM推广投放费用</t>
  </si>
  <si>
    <t>PR1602160027</t>
  </si>
  <si>
    <t>2016年神马SEM推广单笔充值</t>
  </si>
  <si>
    <t>神马SEM推广投放费用</t>
  </si>
  <si>
    <t>PR1601260002</t>
  </si>
  <si>
    <t>PR1602160028</t>
  </si>
  <si>
    <t>百度SEM</t>
  </si>
  <si>
    <t>百度SEM</t>
    <phoneticPr fontId="2" type="noConversion"/>
  </si>
  <si>
    <t>360SEM</t>
  </si>
  <si>
    <t>360SEM</t>
    <phoneticPr fontId="2" type="noConversion"/>
  </si>
  <si>
    <t>神马SEM</t>
  </si>
  <si>
    <t>神马SEM</t>
    <phoneticPr fontId="2" type="noConversion"/>
  </si>
  <si>
    <t>PR1512250053</t>
  </si>
  <si>
    <t>PR1601050031</t>
  </si>
  <si>
    <t>PR1601130008</t>
  </si>
  <si>
    <t>PR1601250002</t>
  </si>
  <si>
    <t>PR1601110014</t>
  </si>
  <si>
    <t>PR1601070055</t>
  </si>
  <si>
    <t>PR1602180013</t>
  </si>
  <si>
    <t>PR1602180012</t>
  </si>
  <si>
    <t>PR1602180016</t>
  </si>
  <si>
    <t>PR1602180015</t>
  </si>
  <si>
    <t>PR1602180017</t>
  </si>
  <si>
    <t>PR1602160008</t>
  </si>
  <si>
    <t>BD渠道-冲浪浏览器&amp;快讯推广费用</t>
  </si>
  <si>
    <t>BD渠道-wifi万能钥匙推广费用</t>
  </si>
  <si>
    <t>BD渠道-MSN推广费用</t>
  </si>
  <si>
    <t>BD渠道-酷派浏览器推广费用</t>
  </si>
  <si>
    <t>BD渠道-小米浏览器推广费用（补）</t>
  </si>
  <si>
    <t>BD渠道-欧朋浏览器推广费用</t>
  </si>
  <si>
    <t>BD渠道-中华万年历推广费用</t>
  </si>
  <si>
    <t>BD渠道-91桌面推广费用</t>
  </si>
  <si>
    <t>BD渠道-QQ浏览器推广费用</t>
  </si>
  <si>
    <t>BD渠道-116114推广费用</t>
  </si>
  <si>
    <t>百度SEM</t>
    <phoneticPr fontId="2" type="noConversion"/>
  </si>
  <si>
    <t>360SEM</t>
    <phoneticPr fontId="2" type="noConversion"/>
  </si>
  <si>
    <t>PC-BD渠道</t>
    <phoneticPr fontId="2" type="noConversion"/>
  </si>
  <si>
    <t>神马SEM</t>
    <phoneticPr fontId="2" type="noConversion"/>
  </si>
  <si>
    <t>渠道推广部与产品公关部-2016年内部活动预算费用(Q1与Q2季度)</t>
  </si>
  <si>
    <t>PR1601050003</t>
  </si>
  <si>
    <t>PR1602230019</t>
  </si>
  <si>
    <t>PR1602220036</t>
  </si>
  <si>
    <t>2016搜狐焦点公益基金团建PR单</t>
    <phoneticPr fontId="2" type="noConversion"/>
  </si>
  <si>
    <t>焦点法律中心团建费用</t>
    <phoneticPr fontId="2" type="noConversion"/>
  </si>
  <si>
    <t>2016年部门应酬费</t>
  </si>
  <si>
    <t>PR1602170001</t>
  </si>
  <si>
    <t>PR1603150011</t>
  </si>
  <si>
    <t>经营管理中心（不含渠道推广部）2016年应酬及团建费用</t>
  </si>
  <si>
    <t>PR1603150012</t>
  </si>
  <si>
    <t>经营管理中心-渠道推广部2016年下半年团建费用</t>
  </si>
  <si>
    <t>PR1601110049</t>
  </si>
  <si>
    <t>经营管理中心春节聚餐</t>
  </si>
  <si>
    <t>PR1603160040</t>
  </si>
  <si>
    <t>2016年焦点财务部门活动费用</t>
  </si>
  <si>
    <t>PR1603010028</t>
  </si>
  <si>
    <t>2016年神马SEM框架合作费用</t>
  </si>
  <si>
    <t>PR1602290046</t>
  </si>
  <si>
    <t>2016年360SEM框架合作费用</t>
  </si>
  <si>
    <r>
      <t>P</t>
    </r>
    <r>
      <rPr>
        <sz val="9"/>
        <color theme="1"/>
        <rFont val="微软雅黑"/>
        <family val="2"/>
        <charset val="134"/>
      </rPr>
      <t>R1603070012</t>
    </r>
    <phoneticPr fontId="2" type="noConversion"/>
  </si>
  <si>
    <r>
      <t>产品技术中心2</t>
    </r>
    <r>
      <rPr>
        <sz val="9"/>
        <color theme="1"/>
        <rFont val="微软雅黑"/>
        <family val="2"/>
        <charset val="134"/>
      </rPr>
      <t>016年员工活动</t>
    </r>
    <phoneticPr fontId="2" type="noConversion"/>
  </si>
  <si>
    <r>
      <t>P</t>
    </r>
    <r>
      <rPr>
        <sz val="9"/>
        <color theme="1"/>
        <rFont val="微软雅黑"/>
        <family val="2"/>
        <charset val="134"/>
      </rPr>
      <t>R1603160040</t>
    </r>
    <phoneticPr fontId="2" type="noConversion"/>
  </si>
  <si>
    <r>
      <t>2</t>
    </r>
    <r>
      <rPr>
        <sz val="9"/>
        <color theme="1"/>
        <rFont val="微软雅黑"/>
        <family val="2"/>
        <charset val="134"/>
      </rPr>
      <t>016年焦点财务部门活动费用</t>
    </r>
    <phoneticPr fontId="2" type="noConversion"/>
  </si>
  <si>
    <r>
      <t>P</t>
    </r>
    <r>
      <rPr>
        <sz val="9"/>
        <color theme="1"/>
        <rFont val="微软雅黑"/>
        <family val="2"/>
        <charset val="134"/>
      </rPr>
      <t>R1601120030</t>
    </r>
    <phoneticPr fontId="2" type="noConversion"/>
  </si>
  <si>
    <r>
      <t>P</t>
    </r>
    <r>
      <rPr>
        <sz val="9"/>
        <color theme="1"/>
        <rFont val="微软雅黑"/>
        <family val="2"/>
        <charset val="134"/>
      </rPr>
      <t>R1601120032</t>
    </r>
    <phoneticPr fontId="2" type="noConversion"/>
  </si>
  <si>
    <r>
      <t>2</t>
    </r>
    <r>
      <rPr>
        <sz val="9"/>
        <color theme="1"/>
        <rFont val="微软雅黑"/>
        <family val="2"/>
        <charset val="134"/>
      </rPr>
      <t>016年焦点RPO招聘服务费</t>
    </r>
    <phoneticPr fontId="2" type="noConversion"/>
  </si>
  <si>
    <r>
      <t>P</t>
    </r>
    <r>
      <rPr>
        <sz val="9"/>
        <color theme="1"/>
        <rFont val="微软雅黑"/>
        <family val="2"/>
        <charset val="134"/>
      </rPr>
      <t>R1512280027</t>
    </r>
    <phoneticPr fontId="2" type="noConversion"/>
  </si>
  <si>
    <t>全国用户服务中心培训费用</t>
    <phoneticPr fontId="2" type="noConversion"/>
  </si>
  <si>
    <r>
      <t>P</t>
    </r>
    <r>
      <rPr>
        <sz val="9"/>
        <color theme="1"/>
        <rFont val="微软雅黑"/>
        <family val="2"/>
        <charset val="134"/>
      </rPr>
      <t>R1601200029</t>
    </r>
    <phoneticPr fontId="2" type="noConversion"/>
  </si>
  <si>
    <t>北森锐途管理测评费</t>
    <phoneticPr fontId="2" type="noConversion"/>
  </si>
  <si>
    <r>
      <t>P</t>
    </r>
    <r>
      <rPr>
        <sz val="9"/>
        <color theme="1"/>
        <rFont val="微软雅黑"/>
        <family val="2"/>
        <charset val="134"/>
      </rPr>
      <t>R1601210010</t>
    </r>
    <phoneticPr fontId="2" type="noConversion"/>
  </si>
  <si>
    <r>
      <t>2</t>
    </r>
    <r>
      <rPr>
        <sz val="9"/>
        <color theme="1"/>
        <rFont val="微软雅黑"/>
        <family val="2"/>
        <charset val="134"/>
      </rPr>
      <t>015年12月直销内推费用</t>
    </r>
    <phoneticPr fontId="2" type="noConversion"/>
  </si>
  <si>
    <r>
      <t>P</t>
    </r>
    <r>
      <rPr>
        <sz val="9"/>
        <color theme="1"/>
        <rFont val="微软雅黑"/>
        <family val="2"/>
        <charset val="134"/>
      </rPr>
      <t>R1602030006</t>
    </r>
    <phoneticPr fontId="2" type="noConversion"/>
  </si>
  <si>
    <r>
      <t>2</t>
    </r>
    <r>
      <rPr>
        <sz val="9"/>
        <color theme="1"/>
        <rFont val="微软雅黑"/>
        <family val="2"/>
        <charset val="134"/>
      </rPr>
      <t>016年1月直销房产内推费用</t>
    </r>
    <phoneticPr fontId="2" type="noConversion"/>
  </si>
  <si>
    <r>
      <t>P</t>
    </r>
    <r>
      <rPr>
        <sz val="9"/>
        <color theme="1"/>
        <rFont val="微软雅黑"/>
        <family val="2"/>
        <charset val="134"/>
      </rPr>
      <t>R1603020014</t>
    </r>
    <phoneticPr fontId="2" type="noConversion"/>
  </si>
  <si>
    <r>
      <t>2</t>
    </r>
    <r>
      <rPr>
        <sz val="9"/>
        <color theme="1"/>
        <rFont val="微软雅黑"/>
        <family val="2"/>
        <charset val="134"/>
      </rPr>
      <t>016年智联招聘服务采购费</t>
    </r>
    <phoneticPr fontId="2" type="noConversion"/>
  </si>
  <si>
    <r>
      <t>P</t>
    </r>
    <r>
      <rPr>
        <sz val="9"/>
        <color theme="1"/>
        <rFont val="微软雅黑"/>
        <family val="2"/>
        <charset val="134"/>
      </rPr>
      <t>R1603020017</t>
    </r>
    <phoneticPr fontId="2" type="noConversion"/>
  </si>
  <si>
    <t>猎头推荐服务费</t>
    <phoneticPr fontId="2" type="noConversion"/>
  </si>
  <si>
    <r>
      <t>P</t>
    </r>
    <r>
      <rPr>
        <sz val="9"/>
        <color theme="1"/>
        <rFont val="微软雅黑"/>
        <family val="2"/>
        <charset val="134"/>
      </rPr>
      <t>R1602290024</t>
    </r>
    <phoneticPr fontId="2" type="noConversion"/>
  </si>
  <si>
    <r>
      <t>H</t>
    </r>
    <r>
      <rPr>
        <sz val="9"/>
        <color theme="1"/>
        <rFont val="微软雅黑"/>
        <family val="2"/>
        <charset val="134"/>
      </rPr>
      <t>R百科汇奖励费&amp;外请讲师费</t>
    </r>
    <phoneticPr fontId="2" type="noConversion"/>
  </si>
  <si>
    <r>
      <t>P</t>
    </r>
    <r>
      <rPr>
        <sz val="9"/>
        <color theme="1"/>
        <rFont val="微软雅黑"/>
        <family val="2"/>
        <charset val="134"/>
      </rPr>
      <t>R1603070019</t>
    </r>
    <phoneticPr fontId="2" type="noConversion"/>
  </si>
  <si>
    <t>电话会议设备采购</t>
    <phoneticPr fontId="2" type="noConversion"/>
  </si>
  <si>
    <r>
      <t>P</t>
    </r>
    <r>
      <rPr>
        <sz val="9"/>
        <color theme="1"/>
        <rFont val="微软雅黑"/>
        <family val="2"/>
        <charset val="134"/>
      </rPr>
      <t>R1603020046</t>
    </r>
    <phoneticPr fontId="2" type="noConversion"/>
  </si>
  <si>
    <r>
      <t>2</t>
    </r>
    <r>
      <rPr>
        <sz val="9"/>
        <color theme="1"/>
        <rFont val="微软雅黑"/>
        <family val="2"/>
        <charset val="134"/>
      </rPr>
      <t>016年3月全国用户活动</t>
    </r>
    <phoneticPr fontId="2" type="noConversion"/>
  </si>
  <si>
    <t>PR1601060021</t>
  </si>
  <si>
    <t>2016年业内应酬和部门关系费用</t>
  </si>
  <si>
    <t>PR1602170010</t>
  </si>
  <si>
    <t>用户服务中心2016年应酬费</t>
  </si>
  <si>
    <t>焦点法律中心应酬费用</t>
  </si>
  <si>
    <t>2016搜狐焦点公益基金应酬PR单</t>
  </si>
  <si>
    <t>PR1603070016</t>
  </si>
  <si>
    <t>2016年产品技术中心应酬费</t>
  </si>
  <si>
    <t>850元/年.人，
给予部门预算，具体见第二和第三点</t>
    <phoneticPr fontId="2" type="noConversion"/>
  </si>
  <si>
    <t>5. 后台部门召集地方站回京培训：由此发生的工作餐费用，不占用以下应酬预算。</t>
    <phoneticPr fontId="2" type="noConversion"/>
  </si>
  <si>
    <t>例如，运营中心召集全国主编到北京培训，或者营销中心召集全国电商负责人到北京培训，类似该类的工作餐费用，单独申请PR单，不占用该部门的应酬预算。</t>
    <phoneticPr fontId="2" type="noConversion"/>
  </si>
  <si>
    <t>6. 如有特殊需求，需要申请预算外的应酬，需报沈斌审批。</t>
    <phoneticPr fontId="2" type="noConversion"/>
  </si>
  <si>
    <t>三、总部后台部门应酬、团建预算：</t>
    <phoneticPr fontId="2" type="noConversion"/>
  </si>
  <si>
    <t>区总的标准：每个城市2万元；如果区总兼首代，不含自己做首代的城市。</t>
    <phoneticPr fontId="2" type="noConversion"/>
  </si>
  <si>
    <t>预计HC</t>
    <phoneticPr fontId="2" type="noConversion"/>
  </si>
  <si>
    <t>2016应酬预算
a</t>
    <phoneticPr fontId="2" type="noConversion"/>
  </si>
  <si>
    <t>2016团建费预算
每人每年850元，按照实际在岗人数
b</t>
    <phoneticPr fontId="2" type="noConversion"/>
  </si>
  <si>
    <t>2016应酬和团建预算
c=a+b</t>
    <phoneticPr fontId="2" type="noConversion"/>
  </si>
  <si>
    <t>2015应酬预算</t>
    <phoneticPr fontId="2" type="noConversion"/>
  </si>
  <si>
    <t>房产-运营中心</t>
    <phoneticPr fontId="2" type="noConversion"/>
  </si>
  <si>
    <t>房产-用户服务中心</t>
    <phoneticPr fontId="2" type="noConversion"/>
  </si>
  <si>
    <t>房产-营销中心</t>
    <phoneticPr fontId="2" type="noConversion"/>
  </si>
  <si>
    <t>大区_谢徽</t>
    <phoneticPr fontId="2" type="noConversion"/>
  </si>
  <si>
    <t>大区_王彬</t>
    <phoneticPr fontId="2" type="noConversion"/>
  </si>
  <si>
    <t>80000+马磊剩余</t>
    <phoneticPr fontId="2" type="noConversion"/>
  </si>
  <si>
    <t>大区_许效忠</t>
    <phoneticPr fontId="2" type="noConversion"/>
  </si>
  <si>
    <t>大区_唐勇</t>
    <phoneticPr fontId="2" type="noConversion"/>
  </si>
  <si>
    <t>全国支持-公益基金</t>
    <phoneticPr fontId="2" type="noConversion"/>
  </si>
  <si>
    <t>全国支持_经营中心</t>
    <phoneticPr fontId="2" type="noConversion"/>
  </si>
  <si>
    <t>全国支持_市场</t>
    <phoneticPr fontId="2" type="noConversion"/>
  </si>
  <si>
    <t>全国支持_产品技术</t>
    <phoneticPr fontId="2" type="noConversion"/>
  </si>
  <si>
    <t>四、总部后台部门使用应酬预算、团建预算流程：</t>
    <phoneticPr fontId="2" type="noConversion"/>
  </si>
  <si>
    <t>1. 申请PR单：如果后台部门负责人使用该部门全部预算，则由该部门负责人在“PR系统”申请一张PR单，金额为以上预算全部金额；</t>
    <phoneticPr fontId="2" type="noConversion"/>
  </si>
  <si>
    <t>如果后台部门负责人将该部门预算分配给几个下属使用，则后台部门负责人和下属分别在“PR系统”申请几张PR单；</t>
    <phoneticPr fontId="2" type="noConversion"/>
  </si>
  <si>
    <t>如果后台部门负责人将该部门预算分配给几个下属使用，但只在“PR系统”申请一张PR单，并授权下属使用，则该负责人和下属能看到该部门全部预算的使用情况。</t>
    <phoneticPr fontId="2" type="noConversion"/>
  </si>
  <si>
    <t>2. 报销：报销应酬和团建时，报销单需要关联以上PR单。</t>
    <phoneticPr fontId="2" type="noConversion"/>
  </si>
  <si>
    <t>3. PR单余额查询：经过财务审核的报销单，将会扣减该PR单金额。PR单申请人和授权人可以在“PR系统”查询PR单余额。</t>
    <phoneticPr fontId="2" type="noConversion"/>
  </si>
  <si>
    <t>大区_王彬</t>
    <phoneticPr fontId="2" type="noConversion"/>
  </si>
  <si>
    <t>PR152300080</t>
    <phoneticPr fontId="2" type="noConversion"/>
  </si>
  <si>
    <r>
      <t>2</t>
    </r>
    <r>
      <rPr>
        <sz val="9"/>
        <color theme="1"/>
        <rFont val="微软雅黑"/>
        <family val="2"/>
        <charset val="134"/>
      </rPr>
      <t>016年上半年全国400费用</t>
    </r>
    <phoneticPr fontId="2" type="noConversion"/>
  </si>
  <si>
    <t>PR1603220052</t>
    <phoneticPr fontId="2" type="noConversion"/>
  </si>
  <si>
    <t>业务线微课学习</t>
    <phoneticPr fontId="2" type="noConversion"/>
  </si>
  <si>
    <t>PR1604060038</t>
    <phoneticPr fontId="2" type="noConversion"/>
  </si>
  <si>
    <t>焦点临时劳务人员泰康意外伤害险费用</t>
  </si>
  <si>
    <t>PR1603170010</t>
    <phoneticPr fontId="2" type="noConversion"/>
  </si>
  <si>
    <t>2016年机房维保：融科C座19F10F广州焦点</t>
  </si>
  <si>
    <r>
      <t>PR160317002</t>
    </r>
    <r>
      <rPr>
        <sz val="9"/>
        <color theme="1"/>
        <rFont val="微软雅黑"/>
        <family val="2"/>
        <charset val="134"/>
      </rPr>
      <t>1</t>
    </r>
    <phoneticPr fontId="2" type="noConversion"/>
  </si>
  <si>
    <t>中国联通推广费用</t>
    <phoneticPr fontId="2" type="noConversion"/>
  </si>
  <si>
    <t>PR1603140006</t>
  </si>
  <si>
    <t>2016年2月直销内推费用</t>
  </si>
  <si>
    <t>PR1603110027</t>
  </si>
  <si>
    <t>2016年百度SEM框架合作费用</t>
  </si>
  <si>
    <t>PR1603110008</t>
    <phoneticPr fontId="2" type="noConversion"/>
  </si>
  <si>
    <t>有信电话本推广费用(测试用)</t>
    <phoneticPr fontId="2" type="noConversion"/>
  </si>
  <si>
    <t>PR1603080007</t>
    <phoneticPr fontId="2" type="noConversion"/>
  </si>
  <si>
    <t>融科C19F-20F裸费纤物业费用</t>
    <phoneticPr fontId="2" type="noConversion"/>
  </si>
  <si>
    <t>PR1603080032</t>
    <phoneticPr fontId="2" type="noConversion"/>
  </si>
  <si>
    <t>支付第三方追款公司服务佣金</t>
    <phoneticPr fontId="2" type="noConversion"/>
  </si>
  <si>
    <t>PR1603080029</t>
    <phoneticPr fontId="2" type="noConversion"/>
  </si>
  <si>
    <t>订购北京银联商务带身份采集器POS机30台</t>
    <phoneticPr fontId="2" type="noConversion"/>
  </si>
  <si>
    <t>PR1603280034</t>
    <phoneticPr fontId="2" type="noConversion"/>
  </si>
  <si>
    <t>支付北京银行2016.Q1POS机使用费（新媒体）</t>
    <phoneticPr fontId="2" type="noConversion"/>
  </si>
  <si>
    <t>PR1603280036</t>
    <phoneticPr fontId="2" type="noConversion"/>
  </si>
  <si>
    <t>支付北京银联2016.Q1无线POS机使用费</t>
    <phoneticPr fontId="2" type="noConversion"/>
  </si>
  <si>
    <t>PR1603070003</t>
    <phoneticPr fontId="2" type="noConversion"/>
  </si>
  <si>
    <t>2016年百度SEO费用</t>
    <phoneticPr fontId="2" type="noConversion"/>
  </si>
  <si>
    <r>
      <t>P</t>
    </r>
    <r>
      <rPr>
        <sz val="9"/>
        <color theme="1"/>
        <rFont val="微软雅黑"/>
        <family val="2"/>
        <charset val="134"/>
      </rPr>
      <t>R1604130006</t>
    </r>
    <phoneticPr fontId="2" type="noConversion"/>
  </si>
  <si>
    <t>2016年下半年全国400费用</t>
    <phoneticPr fontId="2" type="noConversion"/>
  </si>
  <si>
    <t>PR1601080038</t>
  </si>
  <si>
    <t>PR1512290017</t>
  </si>
  <si>
    <t>BD渠道-vivo厂商浏览器推广费用（测试）</t>
  </si>
  <si>
    <t>BD渠道-火速轻应用推广费用</t>
  </si>
  <si>
    <t>BD渠道-联想浏览器广告投放费用</t>
  </si>
  <si>
    <t>BD渠道-中国联通推广费用</t>
  </si>
  <si>
    <t>BD渠道-青柠浏览器推广费用</t>
  </si>
  <si>
    <t>BD渠道-小米黄页推广费用</t>
  </si>
  <si>
    <t>BD渠道-猎豹浏览器推广费用（测试）</t>
  </si>
  <si>
    <t>PR1602290044</t>
  </si>
  <si>
    <t>PR1512250054</t>
  </si>
  <si>
    <t>PR1603010014</t>
  </si>
  <si>
    <t>PR1602230013</t>
  </si>
  <si>
    <t>PR1601130026</t>
  </si>
  <si>
    <t>搜狐焦点-代理公司推广费用</t>
    <phoneticPr fontId="2" type="noConversion"/>
  </si>
  <si>
    <t>PR1604050008</t>
    <phoneticPr fontId="2" type="noConversion"/>
  </si>
  <si>
    <t>PR1604200029</t>
    <phoneticPr fontId="2" type="noConversion"/>
  </si>
  <si>
    <t>新员工线上学习费用</t>
    <phoneticPr fontId="2" type="noConversion"/>
  </si>
  <si>
    <t>一线主管培训费用</t>
    <phoneticPr fontId="2" type="noConversion"/>
  </si>
  <si>
    <t>PR1604200009</t>
    <phoneticPr fontId="2" type="noConversion"/>
  </si>
  <si>
    <r>
      <t>P</t>
    </r>
    <r>
      <rPr>
        <sz val="9"/>
        <color theme="1"/>
        <rFont val="微软雅黑"/>
        <family val="2"/>
        <charset val="134"/>
      </rPr>
      <t>R1604210019</t>
    </r>
    <phoneticPr fontId="2" type="noConversion"/>
  </si>
  <si>
    <t>2016年竞媒人才咨询服务采购</t>
  </si>
  <si>
    <t xml:space="preserve">PR1601060007 </t>
    <phoneticPr fontId="2" type="noConversion"/>
  </si>
  <si>
    <t>2016年日常报销</t>
    <phoneticPr fontId="2" type="noConversion"/>
  </si>
  <si>
    <t>PR1602170022</t>
    <phoneticPr fontId="2" type="noConversion"/>
  </si>
  <si>
    <t>第二大区第二组日常费用报销</t>
    <phoneticPr fontId="2" type="noConversion"/>
  </si>
  <si>
    <t>第二大区2016日常费用报销</t>
    <phoneticPr fontId="2" type="noConversion"/>
  </si>
  <si>
    <t>PR1604140028</t>
  </si>
  <si>
    <r>
      <t>P</t>
    </r>
    <r>
      <rPr>
        <sz val="9"/>
        <color theme="1"/>
        <rFont val="微软雅黑"/>
        <family val="2"/>
        <charset val="134"/>
      </rPr>
      <t>R1604200039</t>
    </r>
    <phoneticPr fontId="2" type="noConversion"/>
  </si>
  <si>
    <t>无锡政府关系维护费用，授权房莉使用</t>
    <phoneticPr fontId="2" type="noConversion"/>
  </si>
  <si>
    <t>PR1604210009</t>
    <phoneticPr fontId="2" type="noConversion"/>
  </si>
  <si>
    <t>2016年3月直销内推费用</t>
    <phoneticPr fontId="2" type="noConversion"/>
  </si>
  <si>
    <t>2016年Q2狐狸&amp;纸袋全站采购</t>
    <phoneticPr fontId="2" type="noConversion"/>
  </si>
  <si>
    <t>PR1604140016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</si>
</sst>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_ * #,##0_ ;_ * \-#,##0_ ;_ * &quot;-&quot;??_ ;_ @_ "/>
    <numFmt numFmtId="177" formatCode="_([$€-2]* #,##0.000_);_([$€-2]* \(#,##0.000\);_([$€-2]* &quot;-&quot;??_)"/>
    <numFmt numFmtId="178" formatCode="_(* #,##0.00_);_(* \(#,##0.00\);_(* &quot;-&quot;??_);_(@_)"/>
  </numFmts>
  <fonts count="22"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6600"/>
      <name val="幼圆"/>
      <family val="3"/>
      <charset val="134"/>
    </font>
    <font>
      <sz val="9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9"/>
      <name val="微软雅黑"/>
      <family val="2"/>
      <charset val="134"/>
    </font>
    <font>
      <b/>
      <sz val="9"/>
      <name val="幼圆"/>
      <family val="3"/>
      <charset val="134"/>
    </font>
    <font>
      <b/>
      <sz val="9"/>
      <name val="微软雅黑"/>
      <family val="2"/>
      <charset val="134"/>
    </font>
    <font>
      <sz val="9"/>
      <color rgb="FF0000FF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theme="0" tint="-4.9989318521683403E-2"/>
      <name val="微软雅黑"/>
      <family val="2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name val="&amp;#23435"/>
    </font>
    <font>
      <sz val="11"/>
      <color indexed="8"/>
      <name val="宋体"/>
      <family val="3"/>
      <charset val="134"/>
    </font>
    <font>
      <sz val="9"/>
      <color rgb="FF0000CC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3" tint="0.599963377788628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auto="1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auto="1"/>
      </bottom>
      <diagonal/>
    </border>
    <border>
      <left/>
      <right/>
      <top style="thin">
        <color theme="4" tint="0.39994506668294322"/>
      </top>
      <bottom style="thin">
        <color auto="1"/>
      </bottom>
      <diagonal/>
    </border>
    <border>
      <left/>
      <right style="thin">
        <color indexed="64"/>
      </right>
      <top style="thin">
        <color theme="4" tint="0.39994506668294322"/>
      </top>
      <bottom style="thin">
        <color auto="1"/>
      </bottom>
      <diagonal/>
    </border>
    <border>
      <left style="thin">
        <color theme="4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34">
    <xf numFmtId="177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177" fontId="3" fillId="0" borderId="0">
      <alignment vertical="center"/>
    </xf>
    <xf numFmtId="177" fontId="14" fillId="0" borderId="0">
      <alignment vertical="center"/>
    </xf>
    <xf numFmtId="177" fontId="16" fillId="0" borderId="0"/>
    <xf numFmtId="177" fontId="16" fillId="0" borderId="0" applyBorder="0"/>
    <xf numFmtId="177" fontId="16" fillId="0" borderId="0" applyBorder="0"/>
    <xf numFmtId="9" fontId="17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/>
    <xf numFmtId="177" fontId="17" fillId="0" borderId="0">
      <alignment vertical="center"/>
    </xf>
    <xf numFmtId="177" fontId="3" fillId="0" borderId="0">
      <alignment vertical="center"/>
    </xf>
    <xf numFmtId="177" fontId="3" fillId="0" borderId="0">
      <alignment vertical="center"/>
    </xf>
    <xf numFmtId="177" fontId="3" fillId="0" borderId="0">
      <alignment vertical="center"/>
    </xf>
    <xf numFmtId="177" fontId="3" fillId="0" borderId="0">
      <alignment vertical="center"/>
    </xf>
    <xf numFmtId="177" fontId="3" fillId="0" borderId="0">
      <alignment vertical="center"/>
    </xf>
    <xf numFmtId="177" fontId="18" fillId="0" borderId="0"/>
    <xf numFmtId="177" fontId="17" fillId="0" borderId="0">
      <alignment vertical="center"/>
    </xf>
    <xf numFmtId="177" fontId="3" fillId="0" borderId="0">
      <alignment vertical="center"/>
    </xf>
    <xf numFmtId="177" fontId="3" fillId="0" borderId="0">
      <alignment vertical="center"/>
    </xf>
    <xf numFmtId="177" fontId="3" fillId="0" borderId="0">
      <alignment vertical="center"/>
    </xf>
    <xf numFmtId="177" fontId="3" fillId="0" borderId="0">
      <alignment vertical="center"/>
    </xf>
    <xf numFmtId="177" fontId="3" fillId="0" borderId="0">
      <alignment vertical="center"/>
    </xf>
    <xf numFmtId="177" fontId="19" fillId="0" borderId="0">
      <alignment vertical="center"/>
    </xf>
    <xf numFmtId="177" fontId="3" fillId="0" borderId="0">
      <alignment vertical="center"/>
    </xf>
    <xf numFmtId="177" fontId="17" fillId="0" borderId="0">
      <alignment vertical="center"/>
    </xf>
    <xf numFmtId="177" fontId="16" fillId="0" borderId="0"/>
    <xf numFmtId="177" fontId="3" fillId="0" borderId="0">
      <alignment vertical="center"/>
    </xf>
    <xf numFmtId="177" fontId="3" fillId="0" borderId="0">
      <alignment vertical="center"/>
    </xf>
    <xf numFmtId="177" fontId="3" fillId="0" borderId="0">
      <alignment vertical="center"/>
    </xf>
    <xf numFmtId="178" fontId="16" fillId="0" borderId="0" applyFont="0" applyFill="0" applyBorder="0" applyAlignment="0" applyProtection="0"/>
    <xf numFmtId="43" fontId="17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97">
    <xf numFmtId="177" fontId="0" fillId="0" borderId="0" xfId="0">
      <alignment vertical="center"/>
    </xf>
    <xf numFmtId="176" fontId="4" fillId="0" borderId="0" xfId="1" applyNumberFormat="1" applyFont="1">
      <alignment vertical="center"/>
    </xf>
    <xf numFmtId="176" fontId="5" fillId="0" borderId="0" xfId="1" applyNumberFormat="1" applyFont="1">
      <alignment vertical="center"/>
    </xf>
    <xf numFmtId="177" fontId="8" fillId="2" borderId="3" xfId="2" applyFont="1" applyFill="1" applyBorder="1" applyAlignment="1">
      <alignment horizontal="center" vertical="center"/>
    </xf>
    <xf numFmtId="177" fontId="8" fillId="2" borderId="4" xfId="2" applyFont="1" applyFill="1" applyBorder="1" applyAlignment="1">
      <alignment horizontal="center" vertical="center"/>
    </xf>
    <xf numFmtId="176" fontId="9" fillId="0" borderId="0" xfId="1" applyNumberFormat="1" applyFont="1">
      <alignment vertical="center"/>
    </xf>
    <xf numFmtId="176" fontId="10" fillId="3" borderId="1" xfId="1" applyNumberFormat="1" applyFont="1" applyFill="1" applyBorder="1" applyAlignment="1">
      <alignment horizontal="center" vertical="center"/>
    </xf>
    <xf numFmtId="176" fontId="11" fillId="3" borderId="6" xfId="1" quotePrefix="1" applyNumberFormat="1" applyFont="1" applyFill="1" applyBorder="1" applyAlignment="1">
      <alignment horizontal="center" vertical="center" wrapText="1"/>
    </xf>
    <xf numFmtId="177" fontId="0" fillId="3" borderId="7" xfId="2" applyFont="1" applyFill="1" applyBorder="1">
      <alignment vertical="center"/>
    </xf>
    <xf numFmtId="176" fontId="5" fillId="0" borderId="6" xfId="1" applyNumberFormat="1" applyFont="1" applyFill="1" applyBorder="1">
      <alignment vertical="center"/>
    </xf>
    <xf numFmtId="176" fontId="5" fillId="0" borderId="7" xfId="1" applyNumberFormat="1" applyFont="1" applyFill="1" applyBorder="1">
      <alignment vertical="center"/>
    </xf>
    <xf numFmtId="177" fontId="4" fillId="0" borderId="0" xfId="2" applyNumberFormat="1" applyFont="1" applyFill="1">
      <alignment vertical="center"/>
    </xf>
    <xf numFmtId="49" fontId="4" fillId="0" borderId="0" xfId="2" applyNumberFormat="1" applyFont="1" applyFill="1" applyAlignment="1">
      <alignment horizontal="center" vertical="center"/>
    </xf>
    <xf numFmtId="177" fontId="5" fillId="0" borderId="0" xfId="2" applyFont="1" applyAlignment="1">
      <alignment horizontal="center" vertical="center"/>
    </xf>
    <xf numFmtId="14" fontId="5" fillId="0" borderId="0" xfId="2" applyNumberFormat="1" applyFont="1" applyAlignment="1">
      <alignment horizontal="center" vertical="center"/>
    </xf>
    <xf numFmtId="177" fontId="5" fillId="0" borderId="0" xfId="2" applyFont="1">
      <alignment vertical="center"/>
    </xf>
    <xf numFmtId="49" fontId="5" fillId="0" borderId="0" xfId="2" applyNumberFormat="1" applyFont="1" applyAlignment="1">
      <alignment horizontal="center" vertical="center"/>
    </xf>
    <xf numFmtId="177" fontId="12" fillId="0" borderId="0" xfId="2" applyFont="1" applyAlignment="1">
      <alignment horizontal="left" vertical="center"/>
    </xf>
    <xf numFmtId="49" fontId="11" fillId="0" borderId="9" xfId="3" applyNumberFormat="1" applyFont="1" applyFill="1" applyBorder="1" applyAlignment="1">
      <alignment horizontal="center"/>
    </xf>
    <xf numFmtId="177" fontId="11" fillId="0" borderId="9" xfId="3" applyFont="1" applyFill="1" applyBorder="1" applyAlignment="1">
      <alignment horizontal="center"/>
    </xf>
    <xf numFmtId="43" fontId="11" fillId="0" borderId="9" xfId="1" applyFont="1" applyFill="1" applyBorder="1" applyAlignment="1">
      <alignment horizontal="center"/>
    </xf>
    <xf numFmtId="14" fontId="11" fillId="0" borderId="9" xfId="3" applyNumberFormat="1" applyFont="1" applyFill="1" applyBorder="1" applyAlignment="1">
      <alignment horizontal="center"/>
    </xf>
    <xf numFmtId="49" fontId="5" fillId="0" borderId="9" xfId="2" applyNumberFormat="1" applyFont="1" applyBorder="1" applyAlignment="1">
      <alignment horizontal="center" vertical="center"/>
    </xf>
    <xf numFmtId="177" fontId="5" fillId="0" borderId="9" xfId="2" applyFont="1" applyBorder="1" applyAlignment="1">
      <alignment horizontal="center" vertical="center"/>
    </xf>
    <xf numFmtId="14" fontId="5" fillId="0" borderId="9" xfId="2" applyNumberFormat="1" applyFont="1" applyBorder="1" applyAlignment="1">
      <alignment horizontal="center" vertical="center"/>
    </xf>
    <xf numFmtId="177" fontId="15" fillId="0" borderId="0" xfId="2" applyFont="1">
      <alignment vertical="center"/>
    </xf>
    <xf numFmtId="176" fontId="8" fillId="3" borderId="6" xfId="1" applyNumberFormat="1" applyFont="1" applyFill="1" applyBorder="1" applyAlignment="1">
      <alignment horizontal="center" vertical="center" wrapText="1"/>
    </xf>
    <xf numFmtId="176" fontId="20" fillId="0" borderId="6" xfId="1" applyNumberFormat="1" applyFont="1" applyFill="1" applyBorder="1">
      <alignment vertical="center"/>
    </xf>
    <xf numFmtId="176" fontId="5" fillId="3" borderId="6" xfId="1" applyNumberFormat="1" applyFont="1" applyFill="1" applyBorder="1">
      <alignment vertical="center"/>
    </xf>
    <xf numFmtId="176" fontId="20" fillId="3" borderId="6" xfId="1" applyNumberFormat="1" applyFont="1" applyFill="1" applyBorder="1">
      <alignment vertical="center"/>
    </xf>
    <xf numFmtId="176" fontId="5" fillId="3" borderId="7" xfId="1" applyNumberFormat="1" applyFont="1" applyFill="1" applyBorder="1">
      <alignment vertical="center"/>
    </xf>
    <xf numFmtId="176" fontId="5" fillId="0" borderId="10" xfId="1" applyNumberFormat="1" applyFont="1" applyFill="1" applyBorder="1">
      <alignment vertical="center"/>
    </xf>
    <xf numFmtId="176" fontId="20" fillId="0" borderId="10" xfId="1" applyNumberFormat="1" applyFont="1" applyFill="1" applyBorder="1">
      <alignment vertical="center"/>
    </xf>
    <xf numFmtId="176" fontId="5" fillId="3" borderId="10" xfId="1" applyNumberFormat="1" applyFont="1" applyFill="1" applyBorder="1">
      <alignment vertical="center"/>
    </xf>
    <xf numFmtId="176" fontId="20" fillId="3" borderId="10" xfId="1" applyNumberFormat="1" applyFont="1" applyFill="1" applyBorder="1">
      <alignment vertical="center"/>
    </xf>
    <xf numFmtId="176" fontId="5" fillId="0" borderId="0" xfId="1" applyNumberFormat="1" applyFont="1" applyAlignment="1">
      <alignment horizontal="center" vertical="center"/>
    </xf>
    <xf numFmtId="176" fontId="11" fillId="0" borderId="9" xfId="1" applyNumberFormat="1" applyFont="1" applyFill="1" applyBorder="1" applyAlignment="1">
      <alignment horizontal="center"/>
    </xf>
    <xf numFmtId="176" fontId="5" fillId="0" borderId="9" xfId="1" applyNumberFormat="1" applyFont="1" applyBorder="1" applyAlignment="1">
      <alignment horizontal="center" vertical="center"/>
    </xf>
    <xf numFmtId="176" fontId="10" fillId="3" borderId="5" xfId="1" applyNumberFormat="1" applyFont="1" applyFill="1" applyBorder="1" applyAlignment="1">
      <alignment horizontal="center" vertical="center"/>
    </xf>
    <xf numFmtId="176" fontId="6" fillId="0" borderId="5" xfId="1" applyNumberFormat="1" applyFont="1" applyFill="1" applyBorder="1">
      <alignment vertical="center"/>
    </xf>
    <xf numFmtId="176" fontId="6" fillId="3" borderId="12" xfId="1" applyNumberFormat="1" applyFont="1" applyFill="1" applyBorder="1">
      <alignment vertical="center"/>
    </xf>
    <xf numFmtId="177" fontId="6" fillId="2" borderId="2" xfId="2" applyFont="1" applyFill="1" applyBorder="1" applyAlignment="1">
      <alignment horizontal="center" vertical="center"/>
    </xf>
    <xf numFmtId="176" fontId="11" fillId="3" borderId="11" xfId="1" applyNumberFormat="1" applyFont="1" applyFill="1" applyBorder="1" applyAlignment="1">
      <alignment horizontal="center" vertical="center"/>
    </xf>
    <xf numFmtId="176" fontId="5" fillId="0" borderId="11" xfId="1" applyNumberFormat="1" applyFont="1" applyFill="1" applyBorder="1">
      <alignment vertical="center"/>
    </xf>
    <xf numFmtId="176" fontId="5" fillId="3" borderId="14" xfId="1" applyNumberFormat="1" applyFont="1" applyFill="1" applyBorder="1">
      <alignment vertical="center"/>
    </xf>
    <xf numFmtId="177" fontId="5" fillId="0" borderId="0" xfId="2" applyFont="1" applyAlignment="1">
      <alignment horizontal="left" vertical="center"/>
    </xf>
    <xf numFmtId="177" fontId="5" fillId="0" borderId="9" xfId="2" applyFont="1" applyBorder="1" applyAlignment="1">
      <alignment horizontal="left" vertical="center"/>
    </xf>
    <xf numFmtId="177" fontId="5" fillId="0" borderId="9" xfId="2" applyFont="1" applyBorder="1">
      <alignment vertical="center"/>
    </xf>
    <xf numFmtId="177" fontId="8" fillId="2" borderId="13" xfId="2" applyFont="1" applyFill="1" applyBorder="1" applyAlignment="1">
      <alignment horizontal="center" vertical="center"/>
    </xf>
    <xf numFmtId="176" fontId="6" fillId="3" borderId="8" xfId="1" applyNumberFormat="1" applyFont="1" applyFill="1" applyBorder="1">
      <alignment vertical="center"/>
    </xf>
    <xf numFmtId="176" fontId="5" fillId="3" borderId="15" xfId="1" applyNumberFormat="1" applyFont="1" applyFill="1" applyBorder="1">
      <alignment vertical="center"/>
    </xf>
    <xf numFmtId="176" fontId="5" fillId="3" borderId="16" xfId="1" applyNumberFormat="1" applyFont="1" applyFill="1" applyBorder="1">
      <alignment vertical="center"/>
    </xf>
    <xf numFmtId="176" fontId="20" fillId="3" borderId="16" xfId="1" applyNumberFormat="1" applyFont="1" applyFill="1" applyBorder="1">
      <alignment vertical="center"/>
    </xf>
    <xf numFmtId="176" fontId="5" fillId="3" borderId="17" xfId="1" applyNumberFormat="1" applyFont="1" applyFill="1" applyBorder="1">
      <alignment vertical="center"/>
    </xf>
    <xf numFmtId="176" fontId="10" fillId="3" borderId="6" xfId="1" applyNumberFormat="1" applyFont="1" applyFill="1" applyBorder="1" applyAlignment="1">
      <alignment horizontal="center" vertical="center"/>
    </xf>
    <xf numFmtId="176" fontId="6" fillId="0" borderId="18" xfId="1" applyNumberFormat="1" applyFont="1" applyFill="1" applyBorder="1">
      <alignment vertical="center"/>
    </xf>
    <xf numFmtId="176" fontId="6" fillId="3" borderId="18" xfId="1" applyNumberFormat="1" applyFont="1" applyFill="1" applyBorder="1">
      <alignment vertical="center"/>
    </xf>
    <xf numFmtId="176" fontId="8" fillId="3" borderId="19" xfId="1" applyNumberFormat="1" applyFont="1" applyFill="1" applyBorder="1" applyAlignment="1">
      <alignment horizontal="center" vertical="center" wrapText="1"/>
    </xf>
    <xf numFmtId="176" fontId="5" fillId="0" borderId="20" xfId="1" applyNumberFormat="1" applyFont="1" applyFill="1" applyBorder="1">
      <alignment vertical="center"/>
    </xf>
    <xf numFmtId="176" fontId="5" fillId="3" borderId="20" xfId="1" applyNumberFormat="1" applyFont="1" applyFill="1" applyBorder="1">
      <alignment vertical="center"/>
    </xf>
    <xf numFmtId="0" fontId="5" fillId="0" borderId="9" xfId="2" applyNumberFormat="1" applyFont="1" applyBorder="1" applyAlignment="1">
      <alignment horizontal="center" vertical="center"/>
    </xf>
    <xf numFmtId="177" fontId="21" fillId="0" borderId="9" xfId="2" applyFont="1" applyBorder="1" applyAlignment="1">
      <alignment horizontal="center" vertical="center"/>
    </xf>
    <xf numFmtId="176" fontId="1" fillId="3" borderId="10" xfId="1" applyNumberFormat="1" applyFont="1" applyFill="1" applyBorder="1">
      <alignment vertical="center"/>
    </xf>
    <xf numFmtId="0" fontId="11" fillId="0" borderId="0" xfId="0" applyNumberFormat="1" applyFont="1">
      <alignment vertical="center"/>
    </xf>
    <xf numFmtId="0" fontId="9" fillId="0" borderId="0" xfId="0" applyNumberFormat="1" applyFont="1">
      <alignment vertical="center"/>
    </xf>
    <xf numFmtId="0" fontId="9" fillId="0" borderId="9" xfId="0" applyNumberFormat="1" applyFont="1" applyBorder="1" applyAlignment="1">
      <alignment horizontal="left" vertical="center"/>
    </xf>
    <xf numFmtId="0" fontId="11" fillId="0" borderId="9" xfId="0" applyNumberFormat="1" applyFont="1" applyBorder="1" applyAlignment="1">
      <alignment horizontal="center" vertical="center" wrapText="1"/>
    </xf>
    <xf numFmtId="0" fontId="9" fillId="0" borderId="9" xfId="0" applyNumberFormat="1" applyFont="1" applyBorder="1">
      <alignment vertical="center"/>
    </xf>
    <xf numFmtId="176" fontId="9" fillId="0" borderId="9" xfId="1" applyNumberFormat="1" applyFont="1" applyBorder="1">
      <alignment vertical="center"/>
    </xf>
    <xf numFmtId="176" fontId="11" fillId="0" borderId="9" xfId="1" applyNumberFormat="1" applyFont="1" applyBorder="1">
      <alignment vertical="center"/>
    </xf>
    <xf numFmtId="0" fontId="11" fillId="0" borderId="9" xfId="0" applyNumberFormat="1" applyFont="1" applyBorder="1">
      <alignment vertical="center"/>
    </xf>
    <xf numFmtId="0" fontId="9" fillId="0" borderId="0" xfId="0" applyNumberFormat="1" applyFont="1" applyBorder="1">
      <alignment vertical="center"/>
    </xf>
    <xf numFmtId="0" fontId="11" fillId="0" borderId="0" xfId="0" applyNumberFormat="1" applyFont="1" applyBorder="1">
      <alignment vertical="center"/>
    </xf>
    <xf numFmtId="176" fontId="11" fillId="0" borderId="0" xfId="1" applyNumberFormat="1" applyFont="1" applyBorder="1">
      <alignment vertical="center"/>
    </xf>
    <xf numFmtId="176" fontId="9" fillId="4" borderId="9" xfId="1" applyNumberFormat="1" applyFont="1" applyFill="1" applyBorder="1">
      <alignment vertical="center"/>
    </xf>
    <xf numFmtId="177" fontId="6" fillId="2" borderId="21" xfId="2" applyFont="1" applyFill="1" applyBorder="1" applyAlignment="1">
      <alignment horizontal="center" vertical="center"/>
    </xf>
    <xf numFmtId="177" fontId="6" fillId="2" borderId="14" xfId="2" applyFont="1" applyFill="1" applyBorder="1" applyAlignment="1">
      <alignment horizontal="center" vertical="center"/>
    </xf>
    <xf numFmtId="177" fontId="6" fillId="2" borderId="22" xfId="2" applyFont="1" applyFill="1" applyBorder="1" applyAlignment="1">
      <alignment horizontal="center" vertical="center"/>
    </xf>
    <xf numFmtId="177" fontId="8" fillId="2" borderId="22" xfId="2" applyFont="1" applyFill="1" applyBorder="1" applyAlignment="1">
      <alignment horizontal="center" vertical="center"/>
    </xf>
    <xf numFmtId="177" fontId="8" fillId="2" borderId="23" xfId="2" applyFont="1" applyFill="1" applyBorder="1" applyAlignment="1">
      <alignment horizontal="center" vertical="center"/>
    </xf>
    <xf numFmtId="177" fontId="1" fillId="0" borderId="9" xfId="2" applyFont="1" applyBorder="1" applyAlignment="1">
      <alignment horizontal="center" vertical="center"/>
    </xf>
    <xf numFmtId="177" fontId="1" fillId="0" borderId="9" xfId="2" applyFont="1" applyBorder="1" applyAlignment="1">
      <alignment horizontal="left" vertical="center"/>
    </xf>
    <xf numFmtId="177" fontId="1" fillId="0" borderId="9" xfId="2" applyFont="1" applyBorder="1">
      <alignment vertical="center"/>
    </xf>
    <xf numFmtId="176" fontId="1" fillId="3" borderId="14" xfId="1" applyNumberFormat="1" applyFont="1" applyFill="1" applyBorder="1">
      <alignment vertical="center"/>
    </xf>
    <xf numFmtId="176" fontId="1" fillId="0" borderId="0" xfId="1" applyNumberFormat="1" applyFont="1">
      <alignment vertical="center"/>
    </xf>
    <xf numFmtId="176" fontId="1" fillId="0" borderId="11" xfId="1" applyNumberFormat="1" applyFont="1" applyFill="1" applyBorder="1">
      <alignment vertical="center"/>
    </xf>
    <xf numFmtId="177" fontId="12" fillId="0" borderId="0" xfId="2" applyFont="1" applyAlignment="1">
      <alignment horizontal="center" vertical="center"/>
    </xf>
    <xf numFmtId="177" fontId="1" fillId="0" borderId="0" xfId="2" applyFont="1">
      <alignment vertical="center"/>
    </xf>
    <xf numFmtId="0" fontId="9" fillId="0" borderId="9" xfId="0" applyNumberFormat="1" applyFont="1" applyBorder="1" applyAlignment="1">
      <alignment horizontal="center" vertical="center"/>
    </xf>
    <xf numFmtId="0" fontId="11" fillId="0" borderId="9" xfId="0" applyNumberFormat="1" applyFont="1" applyBorder="1" applyAlignment="1">
      <alignment horizontal="center" vertical="center"/>
    </xf>
    <xf numFmtId="0" fontId="9" fillId="0" borderId="0" xfId="0" applyNumberFormat="1" applyFont="1" applyFill="1">
      <alignment vertical="center"/>
    </xf>
    <xf numFmtId="0" fontId="9" fillId="0" borderId="9" xfId="0" applyNumberFormat="1" applyFont="1" applyFill="1" applyBorder="1">
      <alignment vertical="center"/>
    </xf>
    <xf numFmtId="176" fontId="9" fillId="0" borderId="9" xfId="1" applyNumberFormat="1" applyFont="1" applyFill="1" applyBorder="1">
      <alignment vertical="center"/>
    </xf>
    <xf numFmtId="176" fontId="11" fillId="0" borderId="9" xfId="1" applyNumberFormat="1" applyFont="1" applyFill="1" applyBorder="1">
      <alignment vertical="center"/>
    </xf>
    <xf numFmtId="0" fontId="11" fillId="0" borderId="9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 wrapText="1"/>
    </xf>
  </cellXfs>
  <cellStyles count="34">
    <cellStyle name="?鹎%U龡&amp;H齲_x0001__x0016_?_x0005__x0007__x0001__x0001_" xfId="4"/>
    <cellStyle name="3232 2" xfId="5"/>
    <cellStyle name="3232 2 2" xfId="6"/>
    <cellStyle name="百分比 2" xfId="7"/>
    <cellStyle name="百分比 4" xfId="8"/>
    <cellStyle name="常规" xfId="0" builtinId="0"/>
    <cellStyle name="常规 10" xfId="9"/>
    <cellStyle name="常规 11" xfId="10"/>
    <cellStyle name="常规 12" xfId="11"/>
    <cellStyle name="常规 13" xfId="12"/>
    <cellStyle name="常规 14" xfId="13"/>
    <cellStyle name="常规 15" xfId="33"/>
    <cellStyle name="常规 2" xfId="2"/>
    <cellStyle name="常规 2 2" xfId="14"/>
    <cellStyle name="常规 2 3" xfId="15"/>
    <cellStyle name="常规 2 7" xfId="16"/>
    <cellStyle name="常规 27" xfId="17"/>
    <cellStyle name="常规 3" xfId="18"/>
    <cellStyle name="常规 3 2" xfId="19"/>
    <cellStyle name="常规 34 2" xfId="20"/>
    <cellStyle name="常规 35" xfId="21"/>
    <cellStyle name="常规 4" xfId="22"/>
    <cellStyle name="常规 4 2" xfId="23"/>
    <cellStyle name="常规 5" xfId="24"/>
    <cellStyle name="常规 6" xfId="25"/>
    <cellStyle name="常规 7" xfId="26"/>
    <cellStyle name="常规 8" xfId="27"/>
    <cellStyle name="常规 9" xfId="28"/>
    <cellStyle name="常规_09-10 Focus PR list（A&amp;P）-新媒体" xfId="3"/>
    <cellStyle name="千位分隔" xfId="1" builtinId="3"/>
    <cellStyle name="千位分隔 2" xfId="29"/>
    <cellStyle name="千位分隔 3" xfId="30"/>
    <cellStyle name="千位分隔 4" xfId="31"/>
    <cellStyle name="千位分隔 5" xfId="32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ettywu.SOHU-INC\AppData\Local\Microsoft\Windows\Temporary%20Internet%20Files\Content.Outlook\U08Y1QWE\2015&#24180;&#28966;&#28857;&#21518;&#21488;&#37096;&#38376;&#24212;&#37228;&#39044;&#31639;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Summary"/>
      <sheetName val="大区_郑亨林"/>
      <sheetName val="大区_房莉"/>
      <sheetName val="大区_马磊"/>
      <sheetName val="大区_周慧兰"/>
      <sheetName val="大区_钱真"/>
      <sheetName val="大区_沈斌"/>
      <sheetName val="全国支持_产品技术中心"/>
      <sheetName val="全国支持_市场中心"/>
      <sheetName val="全国支持_经营管理中心"/>
      <sheetName val="全国支持_法律部"/>
      <sheetName val="全国支持_财务部"/>
      <sheetName val="全国支持_人事部"/>
      <sheetName val="全国支持_行政部"/>
      <sheetName val="新房_公益基金"/>
      <sheetName val="新房_商务中心"/>
      <sheetName val="新房_总编室"/>
      <sheetName val="新房_营销中心"/>
    </sheetNames>
    <sheetDataSet>
      <sheetData sheetId="0" refreshError="1"/>
      <sheetData sheetId="1" refreshError="1">
        <row r="3">
          <cell r="A3" t="str">
            <v>部门</v>
          </cell>
        </row>
        <row r="21">
          <cell r="A21" t="str">
            <v>合计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showGridLines="0" tabSelected="1" workbookViewId="0">
      <selection activeCell="L20" sqref="L20"/>
    </sheetView>
  </sheetViews>
  <sheetFormatPr defaultColWidth="9" defaultRowHeight="14.25" outlineLevelCol="1"/>
  <cols>
    <col min="1" max="1" width="2.75" style="64" customWidth="1"/>
    <col min="2" max="2" width="16.25" style="64" customWidth="1"/>
    <col min="3" max="3" width="10.625" style="64" bestFit="1" customWidth="1"/>
    <col min="4" max="4" width="14.375" style="64" customWidth="1"/>
    <col min="5" max="5" width="13.875" style="64" bestFit="1" customWidth="1"/>
    <col min="6" max="6" width="21.5" style="64" hidden="1" customWidth="1" outlineLevel="1"/>
    <col min="7" max="7" width="11.875" style="64" customWidth="1" collapsed="1"/>
    <col min="8" max="16384" width="9" style="64"/>
  </cols>
  <sheetData>
    <row r="1" spans="1:5">
      <c r="A1" s="63" t="s">
        <v>102</v>
      </c>
    </row>
    <row r="2" spans="1:5">
      <c r="B2" s="64" t="s">
        <v>21</v>
      </c>
    </row>
    <row r="3" spans="1:5">
      <c r="A3" s="63" t="s">
        <v>22</v>
      </c>
    </row>
    <row r="4" spans="1:5">
      <c r="B4" s="94" t="s">
        <v>23</v>
      </c>
      <c r="C4" s="94"/>
      <c r="D4" s="94" t="s">
        <v>24</v>
      </c>
      <c r="E4" s="94"/>
    </row>
    <row r="5" spans="1:5">
      <c r="B5" s="95" t="s">
        <v>25</v>
      </c>
      <c r="C5" s="65" t="s">
        <v>26</v>
      </c>
      <c r="D5" s="95" t="s">
        <v>27</v>
      </c>
      <c r="E5" s="95"/>
    </row>
    <row r="6" spans="1:5">
      <c r="B6" s="95"/>
      <c r="C6" s="65" t="s">
        <v>28</v>
      </c>
      <c r="D6" s="95" t="s">
        <v>29</v>
      </c>
      <c r="E6" s="95"/>
    </row>
    <row r="7" spans="1:5">
      <c r="B7" s="95"/>
      <c r="C7" s="65" t="s">
        <v>30</v>
      </c>
      <c r="D7" s="95" t="s">
        <v>31</v>
      </c>
      <c r="E7" s="95"/>
    </row>
    <row r="8" spans="1:5">
      <c r="B8" s="95" t="s">
        <v>32</v>
      </c>
      <c r="C8" s="65" t="s">
        <v>33</v>
      </c>
      <c r="D8" s="95" t="s">
        <v>31</v>
      </c>
      <c r="E8" s="95"/>
    </row>
    <row r="9" spans="1:5">
      <c r="B9" s="95"/>
      <c r="C9" s="65" t="s">
        <v>34</v>
      </c>
      <c r="D9" s="95" t="s">
        <v>31</v>
      </c>
      <c r="E9" s="95"/>
    </row>
    <row r="10" spans="1:5">
      <c r="B10" s="95" t="s">
        <v>35</v>
      </c>
      <c r="C10" s="65" t="s">
        <v>36</v>
      </c>
      <c r="D10" s="95" t="s">
        <v>37</v>
      </c>
      <c r="E10" s="95"/>
    </row>
    <row r="11" spans="1:5">
      <c r="B11" s="95"/>
      <c r="C11" s="65" t="s">
        <v>38</v>
      </c>
      <c r="D11" s="95" t="s">
        <v>37</v>
      </c>
      <c r="E11" s="95"/>
    </row>
    <row r="12" spans="1:5">
      <c r="B12" s="95"/>
      <c r="C12" s="65" t="s">
        <v>39</v>
      </c>
      <c r="D12" s="95" t="s">
        <v>31</v>
      </c>
      <c r="E12" s="95"/>
    </row>
    <row r="13" spans="1:5" ht="27" customHeight="1">
      <c r="B13" s="88" t="s">
        <v>40</v>
      </c>
      <c r="C13" s="65" t="s">
        <v>41</v>
      </c>
      <c r="D13" s="96" t="s">
        <v>276</v>
      </c>
      <c r="E13" s="95"/>
    </row>
    <row r="14" spans="1:5" ht="15" customHeight="1"/>
    <row r="15" spans="1:5">
      <c r="A15" s="63" t="s">
        <v>42</v>
      </c>
    </row>
    <row r="16" spans="1:5">
      <c r="A16" s="63"/>
      <c r="B16" s="64" t="s">
        <v>103</v>
      </c>
    </row>
    <row r="17" spans="1:7">
      <c r="B17" s="64" t="s">
        <v>43</v>
      </c>
    </row>
    <row r="18" spans="1:7">
      <c r="B18" s="64" t="s">
        <v>44</v>
      </c>
    </row>
    <row r="19" spans="1:7">
      <c r="B19" s="64" t="s">
        <v>45</v>
      </c>
    </row>
    <row r="20" spans="1:7">
      <c r="B20" s="64" t="s">
        <v>277</v>
      </c>
    </row>
    <row r="21" spans="1:7">
      <c r="B21" s="64" t="s">
        <v>278</v>
      </c>
    </row>
    <row r="22" spans="1:7">
      <c r="B22" s="64" t="s">
        <v>279</v>
      </c>
    </row>
    <row r="24" spans="1:7">
      <c r="A24" s="63" t="s">
        <v>280</v>
      </c>
    </row>
    <row r="25" spans="1:7">
      <c r="B25" s="71" t="s">
        <v>281</v>
      </c>
      <c r="C25" s="72"/>
      <c r="D25" s="73"/>
      <c r="E25" s="73"/>
      <c r="F25" s="73"/>
    </row>
    <row r="26" spans="1:7" ht="57">
      <c r="B26" s="89" t="str">
        <f>[1]Summary!A3</f>
        <v>部门</v>
      </c>
      <c r="C26" s="89" t="s">
        <v>282</v>
      </c>
      <c r="D26" s="66" t="s">
        <v>283</v>
      </c>
      <c r="E26" s="66" t="s">
        <v>284</v>
      </c>
      <c r="F26" s="66" t="s">
        <v>285</v>
      </c>
      <c r="G26" s="74" t="s">
        <v>286</v>
      </c>
    </row>
    <row r="27" spans="1:7">
      <c r="B27" s="67" t="s">
        <v>287</v>
      </c>
      <c r="C27" s="67">
        <v>21</v>
      </c>
      <c r="D27" s="68">
        <v>30000</v>
      </c>
      <c r="E27" s="68">
        <f t="shared" ref="E27:E45" si="0">C27*850</f>
        <v>17850</v>
      </c>
      <c r="F27" s="69">
        <f t="shared" ref="F27:F45" si="1">D27+E27</f>
        <v>47850</v>
      </c>
      <c r="G27" s="74">
        <v>25000</v>
      </c>
    </row>
    <row r="28" spans="1:7">
      <c r="B28" s="67" t="s">
        <v>288</v>
      </c>
      <c r="C28" s="67">
        <v>11</v>
      </c>
      <c r="D28" s="68">
        <v>5000</v>
      </c>
      <c r="E28" s="68">
        <f t="shared" si="0"/>
        <v>9350</v>
      </c>
      <c r="F28" s="69">
        <f t="shared" si="1"/>
        <v>14350</v>
      </c>
      <c r="G28" s="74">
        <v>0</v>
      </c>
    </row>
    <row r="29" spans="1:7">
      <c r="B29" s="67" t="s">
        <v>289</v>
      </c>
      <c r="C29" s="67">
        <v>40</v>
      </c>
      <c r="D29" s="68">
        <v>60000</v>
      </c>
      <c r="E29" s="68">
        <f>C29*850</f>
        <v>34000</v>
      </c>
      <c r="F29" s="69">
        <f>E29</f>
        <v>34000</v>
      </c>
      <c r="G29" s="74">
        <v>25000</v>
      </c>
    </row>
    <row r="30" spans="1:7" s="90" customFormat="1">
      <c r="B30" s="91" t="s">
        <v>11</v>
      </c>
      <c r="C30" s="92">
        <v>0</v>
      </c>
      <c r="D30" s="92"/>
      <c r="E30" s="92">
        <f t="shared" si="0"/>
        <v>0</v>
      </c>
      <c r="F30" s="93">
        <f t="shared" si="1"/>
        <v>0</v>
      </c>
      <c r="G30" s="92">
        <v>150000</v>
      </c>
    </row>
    <row r="31" spans="1:7" s="90" customFormat="1">
      <c r="B31" s="91" t="s">
        <v>290</v>
      </c>
      <c r="C31" s="92">
        <v>0</v>
      </c>
      <c r="D31" s="92">
        <v>20000</v>
      </c>
      <c r="E31" s="92">
        <f>C31*850</f>
        <v>0</v>
      </c>
      <c r="F31" s="93">
        <f>D31+E31</f>
        <v>20000</v>
      </c>
      <c r="G31" s="92">
        <v>0</v>
      </c>
    </row>
    <row r="32" spans="1:7" s="90" customFormat="1">
      <c r="B32" s="91" t="s">
        <v>291</v>
      </c>
      <c r="C32" s="92">
        <v>0</v>
      </c>
      <c r="D32" s="92">
        <f>20000*3</f>
        <v>60000</v>
      </c>
      <c r="E32" s="92">
        <f>C32*850</f>
        <v>0</v>
      </c>
      <c r="F32" s="93"/>
      <c r="G32" s="92">
        <v>0</v>
      </c>
    </row>
    <row r="33" spans="2:7" s="90" customFormat="1">
      <c r="B33" s="91" t="s">
        <v>12</v>
      </c>
      <c r="C33" s="91">
        <v>3</v>
      </c>
      <c r="D33" s="92">
        <f>20000*4</f>
        <v>80000</v>
      </c>
      <c r="E33" s="92">
        <f t="shared" si="0"/>
        <v>2550</v>
      </c>
      <c r="F33" s="93">
        <f t="shared" si="1"/>
        <v>82550</v>
      </c>
      <c r="G33" s="92">
        <v>250000</v>
      </c>
    </row>
    <row r="34" spans="2:7" s="90" customFormat="1">
      <c r="B34" s="91" t="s">
        <v>13</v>
      </c>
      <c r="C34" s="91">
        <v>3</v>
      </c>
      <c r="D34" s="92">
        <f>20000*5</f>
        <v>100000</v>
      </c>
      <c r="E34" s="92">
        <f t="shared" si="0"/>
        <v>2550</v>
      </c>
      <c r="F34" s="93">
        <f t="shared" si="1"/>
        <v>102550</v>
      </c>
      <c r="G34" s="92" t="s">
        <v>292</v>
      </c>
    </row>
    <row r="35" spans="2:7" s="90" customFormat="1">
      <c r="B35" s="91" t="s">
        <v>14</v>
      </c>
      <c r="C35" s="91">
        <v>3</v>
      </c>
      <c r="D35" s="92">
        <f>20000*4</f>
        <v>80000</v>
      </c>
      <c r="E35" s="92">
        <f t="shared" si="0"/>
        <v>2550</v>
      </c>
      <c r="F35" s="93">
        <f t="shared" si="1"/>
        <v>82550</v>
      </c>
      <c r="G35" s="92">
        <v>80000</v>
      </c>
    </row>
    <row r="36" spans="2:7" s="90" customFormat="1">
      <c r="B36" s="91" t="s">
        <v>293</v>
      </c>
      <c r="C36" s="92">
        <v>0</v>
      </c>
      <c r="D36" s="92">
        <f>20000*4</f>
        <v>80000</v>
      </c>
      <c r="E36" s="92">
        <f t="shared" si="0"/>
        <v>0</v>
      </c>
      <c r="F36" s="93">
        <f t="shared" si="1"/>
        <v>80000</v>
      </c>
      <c r="G36" s="92">
        <v>0</v>
      </c>
    </row>
    <row r="37" spans="2:7" s="90" customFormat="1">
      <c r="B37" s="91" t="s">
        <v>294</v>
      </c>
      <c r="C37" s="92">
        <v>0</v>
      </c>
      <c r="D37" s="92">
        <f>20000*4</f>
        <v>80000</v>
      </c>
      <c r="E37" s="92">
        <f t="shared" si="0"/>
        <v>0</v>
      </c>
      <c r="F37" s="93">
        <f t="shared" si="1"/>
        <v>80000</v>
      </c>
      <c r="G37" s="92">
        <v>0</v>
      </c>
    </row>
    <row r="38" spans="2:7">
      <c r="B38" s="67" t="s">
        <v>295</v>
      </c>
      <c r="C38" s="67">
        <v>8</v>
      </c>
      <c r="D38" s="68">
        <v>20000</v>
      </c>
      <c r="E38" s="68">
        <f t="shared" si="0"/>
        <v>6800</v>
      </c>
      <c r="F38" s="69">
        <f t="shared" si="1"/>
        <v>26800</v>
      </c>
      <c r="G38" s="74">
        <v>20000</v>
      </c>
    </row>
    <row r="39" spans="2:7">
      <c r="B39" s="67" t="s">
        <v>104</v>
      </c>
      <c r="C39" s="67">
        <v>8</v>
      </c>
      <c r="D39" s="68">
        <v>5000</v>
      </c>
      <c r="E39" s="68">
        <f t="shared" si="0"/>
        <v>6800</v>
      </c>
      <c r="F39" s="69">
        <f t="shared" si="1"/>
        <v>11800</v>
      </c>
      <c r="G39" s="74">
        <v>5000</v>
      </c>
    </row>
    <row r="40" spans="2:7">
      <c r="B40" s="67" t="s">
        <v>8</v>
      </c>
      <c r="C40" s="67">
        <v>44</v>
      </c>
      <c r="D40" s="68">
        <v>25000</v>
      </c>
      <c r="E40" s="68">
        <f t="shared" si="0"/>
        <v>37400</v>
      </c>
      <c r="F40" s="69">
        <f t="shared" si="1"/>
        <v>62400</v>
      </c>
      <c r="G40" s="74">
        <v>25000</v>
      </c>
    </row>
    <row r="41" spans="2:7">
      <c r="B41" s="67" t="s">
        <v>9</v>
      </c>
      <c r="C41" s="67">
        <v>47</v>
      </c>
      <c r="D41" s="68">
        <v>25000</v>
      </c>
      <c r="E41" s="68">
        <f t="shared" si="0"/>
        <v>39950</v>
      </c>
      <c r="F41" s="69">
        <f t="shared" si="1"/>
        <v>64950</v>
      </c>
      <c r="G41" s="74">
        <v>25000</v>
      </c>
    </row>
    <row r="42" spans="2:7">
      <c r="B42" s="67" t="s">
        <v>10</v>
      </c>
      <c r="C42" s="67">
        <v>5</v>
      </c>
      <c r="D42" s="68">
        <v>5000</v>
      </c>
      <c r="E42" s="68">
        <f t="shared" si="0"/>
        <v>4250</v>
      </c>
      <c r="F42" s="69">
        <f t="shared" si="1"/>
        <v>9250</v>
      </c>
      <c r="G42" s="74">
        <v>5000</v>
      </c>
    </row>
    <row r="43" spans="2:7">
      <c r="B43" s="67" t="s">
        <v>296</v>
      </c>
      <c r="C43" s="67">
        <v>44</v>
      </c>
      <c r="D43" s="68">
        <v>30000</v>
      </c>
      <c r="E43" s="68">
        <f t="shared" si="0"/>
        <v>37400</v>
      </c>
      <c r="F43" s="69">
        <f t="shared" si="1"/>
        <v>67400</v>
      </c>
      <c r="G43" s="74">
        <v>25000</v>
      </c>
    </row>
    <row r="44" spans="2:7">
      <c r="B44" s="67" t="s">
        <v>297</v>
      </c>
      <c r="C44" s="67">
        <v>7</v>
      </c>
      <c r="D44" s="68">
        <v>25000</v>
      </c>
      <c r="E44" s="68">
        <f t="shared" si="0"/>
        <v>5950</v>
      </c>
      <c r="F44" s="69">
        <f t="shared" si="1"/>
        <v>30950</v>
      </c>
      <c r="G44" s="74">
        <v>50000</v>
      </c>
    </row>
    <row r="45" spans="2:7">
      <c r="B45" s="67" t="s">
        <v>298</v>
      </c>
      <c r="C45" s="67">
        <v>180</v>
      </c>
      <c r="D45" s="68">
        <v>60000</v>
      </c>
      <c r="E45" s="68">
        <f t="shared" si="0"/>
        <v>153000</v>
      </c>
      <c r="F45" s="69">
        <f t="shared" si="1"/>
        <v>213000</v>
      </c>
      <c r="G45" s="74">
        <v>60000</v>
      </c>
    </row>
    <row r="46" spans="2:7">
      <c r="B46" s="70" t="str">
        <f>[1]Summary!A21</f>
        <v>合计</v>
      </c>
      <c r="C46" s="70">
        <f>SUM(C27:C45)</f>
        <v>424</v>
      </c>
      <c r="D46" s="69">
        <f t="shared" ref="D46:F46" si="2">SUM(D27:D45)</f>
        <v>790000</v>
      </c>
      <c r="E46" s="69">
        <f t="shared" si="2"/>
        <v>360400</v>
      </c>
      <c r="F46" s="69">
        <f t="shared" si="2"/>
        <v>1030400</v>
      </c>
      <c r="G46" s="74">
        <f>SUM(G27:G45)+80000</f>
        <v>825000</v>
      </c>
    </row>
    <row r="49" spans="1:2">
      <c r="A49" s="63" t="s">
        <v>299</v>
      </c>
    </row>
    <row r="50" spans="1:2">
      <c r="B50" s="64" t="s">
        <v>300</v>
      </c>
    </row>
    <row r="51" spans="1:2">
      <c r="B51" s="64" t="s">
        <v>301</v>
      </c>
    </row>
    <row r="52" spans="1:2">
      <c r="B52" s="64" t="s">
        <v>302</v>
      </c>
    </row>
    <row r="54" spans="1:2">
      <c r="B54" s="64" t="s">
        <v>303</v>
      </c>
    </row>
    <row r="56" spans="1:2">
      <c r="B56" s="64" t="s">
        <v>304</v>
      </c>
    </row>
  </sheetData>
  <mergeCells count="14">
    <mergeCell ref="D13:E13"/>
    <mergeCell ref="B8:B9"/>
    <mergeCell ref="D8:E8"/>
    <mergeCell ref="D9:E9"/>
    <mergeCell ref="B10:B12"/>
    <mergeCell ref="D10:E10"/>
    <mergeCell ref="D11:E11"/>
    <mergeCell ref="D12:E12"/>
    <mergeCell ref="B4:C4"/>
    <mergeCell ref="D4:E4"/>
    <mergeCell ref="B5:B7"/>
    <mergeCell ref="D5:E5"/>
    <mergeCell ref="D6:E6"/>
    <mergeCell ref="D7:E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24"/>
  <sheetViews>
    <sheetView showGridLines="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H12" sqref="H12"/>
    </sheetView>
  </sheetViews>
  <sheetFormatPr defaultRowHeight="14.25" outlineLevelRow="1"/>
  <cols>
    <col min="1" max="1" width="2" style="2" customWidth="1"/>
    <col min="2" max="2" width="9.75" style="2" customWidth="1"/>
    <col min="3" max="3" width="17.25" style="2" customWidth="1"/>
    <col min="4" max="4" width="7.875" style="2" bestFit="1" customWidth="1"/>
    <col min="5" max="5" width="15.5" style="2" customWidth="1"/>
    <col min="6" max="7" width="15" style="2" customWidth="1"/>
    <col min="8" max="9" width="13.75" style="2" customWidth="1"/>
    <col min="10" max="11" width="15" style="2" customWidth="1"/>
    <col min="12" max="16384" width="9" style="2"/>
  </cols>
  <sheetData>
    <row r="1" spans="1:11">
      <c r="A1" s="1" t="s">
        <v>86</v>
      </c>
    </row>
    <row r="2" spans="1:11">
      <c r="A2" s="1" t="s">
        <v>16</v>
      </c>
    </row>
    <row r="3" spans="1:11">
      <c r="A3" s="1" t="s">
        <v>0</v>
      </c>
    </row>
    <row r="4" spans="1:11" ht="30.75" customHeight="1">
      <c r="B4" s="75" t="s">
        <v>109</v>
      </c>
      <c r="C4" s="76" t="s">
        <v>64</v>
      </c>
      <c r="D4" s="77" t="s">
        <v>100</v>
      </c>
      <c r="E4" s="78" t="s">
        <v>65</v>
      </c>
      <c r="F4" s="78" t="s">
        <v>15</v>
      </c>
      <c r="G4" s="78" t="s">
        <v>66</v>
      </c>
      <c r="H4" s="78" t="s">
        <v>84</v>
      </c>
      <c r="I4" s="78" t="s">
        <v>85</v>
      </c>
      <c r="J4" s="78" t="s">
        <v>66</v>
      </c>
      <c r="K4" s="79" t="s">
        <v>67</v>
      </c>
    </row>
    <row r="5" spans="1:11" s="5" customFormat="1" ht="6" customHeight="1">
      <c r="B5" s="6"/>
      <c r="C5" s="54"/>
      <c r="D5" s="54"/>
      <c r="E5" s="26"/>
      <c r="F5" s="26"/>
      <c r="G5" s="26"/>
      <c r="H5" s="7"/>
      <c r="I5" s="7"/>
      <c r="J5" s="26"/>
      <c r="K5" s="57"/>
    </row>
    <row r="6" spans="1:11">
      <c r="B6" s="55" t="s">
        <v>92</v>
      </c>
      <c r="C6" s="31" t="str">
        <f>说明!B27</f>
        <v>房产-运营中心</v>
      </c>
      <c r="D6" s="31">
        <f>VLOOKUP(C6,说明!$B$27:$C$45,2,FALSE)</f>
        <v>21</v>
      </c>
      <c r="E6" s="31">
        <f>SUMIFS(应酬费明细!$E:$E,应酬费明细!$C:$C,C6)</f>
        <v>30000</v>
      </c>
      <c r="F6" s="31">
        <f>SUMIFS(团建费明细!$E:$E,团建费明细!$C:$C,C6)</f>
        <v>16150</v>
      </c>
      <c r="G6" s="31">
        <f>SUM(E6:F6)</f>
        <v>46150</v>
      </c>
      <c r="H6" s="32">
        <f>VLOOKUP(C6,说明!$B$27:$E$45,3,FALSE)</f>
        <v>30000</v>
      </c>
      <c r="I6" s="32">
        <f>VLOOKUP(C6,说明!$B$27:$E$45,4,FALSE)</f>
        <v>17850</v>
      </c>
      <c r="J6" s="31">
        <f>SUM(H6:I6)</f>
        <v>47850</v>
      </c>
      <c r="K6" s="58">
        <f>G6-J6</f>
        <v>-1700</v>
      </c>
    </row>
    <row r="7" spans="1:11">
      <c r="B7" s="56" t="s">
        <v>92</v>
      </c>
      <c r="C7" s="62" t="str">
        <f>说明!B28</f>
        <v>房产-用户服务中心</v>
      </c>
      <c r="D7" s="62">
        <f>VLOOKUP(C7,说明!$B$27:$C$45,2,FALSE)</f>
        <v>11</v>
      </c>
      <c r="E7" s="33">
        <f>SUMIFS(应酬费明细!$E:$E,应酬费明细!$C:$C,C7)</f>
        <v>5000</v>
      </c>
      <c r="F7" s="33">
        <f>SUMIFS(团建费明细!$E:$E,团建费明细!$C:$C,C7)</f>
        <v>5950</v>
      </c>
      <c r="G7" s="33">
        <f t="shared" ref="G7:G22" si="0">SUM(E7:F7)</f>
        <v>10950</v>
      </c>
      <c r="H7" s="34">
        <f>VLOOKUP(C7,说明!$B$27:$E$45,3,FALSE)</f>
        <v>5000</v>
      </c>
      <c r="I7" s="34">
        <f>VLOOKUP(C7,说明!$B$27:$E$45,4,FALSE)</f>
        <v>9350</v>
      </c>
      <c r="J7" s="33">
        <f t="shared" ref="J7:J22" si="1">SUM(H7:I7)</f>
        <v>14350</v>
      </c>
      <c r="K7" s="59">
        <f t="shared" ref="K7:K22" si="2">G7-J7</f>
        <v>-3400</v>
      </c>
    </row>
    <row r="8" spans="1:11">
      <c r="B8" s="55" t="s">
        <v>94</v>
      </c>
      <c r="C8" s="31" t="str">
        <f>说明!B29</f>
        <v>房产-营销中心</v>
      </c>
      <c r="D8" s="31">
        <f>VLOOKUP(C8,说明!$B$27:$C$45,2,FALSE)</f>
        <v>40</v>
      </c>
      <c r="E8" s="31">
        <f>SUMIFS(应酬费明细!$E:$E,应酬费明细!$C:$C,C8)</f>
        <v>0</v>
      </c>
      <c r="F8" s="31">
        <f>SUMIFS(团建费明细!$E:$E,团建费明细!$C:$C,C8)</f>
        <v>0</v>
      </c>
      <c r="G8" s="31">
        <f t="shared" si="0"/>
        <v>0</v>
      </c>
      <c r="H8" s="32">
        <f>VLOOKUP(C8,说明!$B$27:$E$45,3,FALSE)</f>
        <v>60000</v>
      </c>
      <c r="I8" s="32">
        <f>VLOOKUP(C8,说明!$B$27:$E$45,4,FALSE)</f>
        <v>34000</v>
      </c>
      <c r="J8" s="31">
        <f t="shared" si="1"/>
        <v>94000</v>
      </c>
      <c r="K8" s="58">
        <f t="shared" si="2"/>
        <v>-94000</v>
      </c>
    </row>
    <row r="9" spans="1:11">
      <c r="B9" s="56" t="s">
        <v>94</v>
      </c>
      <c r="C9" s="33" t="s">
        <v>105</v>
      </c>
      <c r="D9" s="33">
        <f>VLOOKUP(C9,说明!$B$27:$C$45,2,FALSE)</f>
        <v>8</v>
      </c>
      <c r="E9" s="33">
        <f>SUMIFS(应酬费明细!$E:$E,应酬费明细!$C:$C,C9)</f>
        <v>20000</v>
      </c>
      <c r="F9" s="33">
        <f>SUMIFS(团建费明细!$E:$E,团建费明细!$C:$C,C9)</f>
        <v>6800</v>
      </c>
      <c r="G9" s="33">
        <f t="shared" si="0"/>
        <v>26800</v>
      </c>
      <c r="H9" s="34">
        <f>VLOOKUP(C9,说明!$B$27:$E$45,3,FALSE)</f>
        <v>20000</v>
      </c>
      <c r="I9" s="34">
        <f>VLOOKUP(C9,说明!$B$27:$E$45,4,FALSE)</f>
        <v>6800</v>
      </c>
      <c r="J9" s="33">
        <f t="shared" si="1"/>
        <v>26800</v>
      </c>
      <c r="K9" s="59">
        <f t="shared" si="2"/>
        <v>0</v>
      </c>
    </row>
    <row r="10" spans="1:11">
      <c r="B10" s="55" t="s">
        <v>92</v>
      </c>
      <c r="C10" s="31" t="s">
        <v>104</v>
      </c>
      <c r="D10" s="31">
        <f>VLOOKUP(C10,说明!$B$27:$C$45,2,FALSE)</f>
        <v>8</v>
      </c>
      <c r="E10" s="31">
        <f>SUMIFS(应酬费明细!$E:$E,应酬费明细!$C:$C,C10)</f>
        <v>0</v>
      </c>
      <c r="F10" s="31">
        <f>SUMIFS(团建费明细!$E:$E,团建费明细!$C:$C,C10)</f>
        <v>33384</v>
      </c>
      <c r="G10" s="31">
        <f t="shared" si="0"/>
        <v>33384</v>
      </c>
      <c r="H10" s="32">
        <f>VLOOKUP(C10,说明!$B$27:$E$45,3,FALSE)</f>
        <v>5000</v>
      </c>
      <c r="I10" s="32">
        <f>VLOOKUP(C10,说明!$B$27:$E$45,4,FALSE)</f>
        <v>6800</v>
      </c>
      <c r="J10" s="31">
        <f t="shared" si="1"/>
        <v>11800</v>
      </c>
      <c r="K10" s="58">
        <f t="shared" si="2"/>
        <v>21584</v>
      </c>
    </row>
    <row r="11" spans="1:11">
      <c r="B11" s="56" t="s">
        <v>92</v>
      </c>
      <c r="C11" s="33" t="s">
        <v>8</v>
      </c>
      <c r="D11" s="33">
        <f>VLOOKUP(C11,说明!$B$27:$C$45,2,FALSE)</f>
        <v>44</v>
      </c>
      <c r="E11" s="33">
        <f>SUMIFS(应酬费明细!$E:$E,应酬费明细!$C:$C,C11)</f>
        <v>0</v>
      </c>
      <c r="F11" s="33">
        <f>SUMIFS(团建费明细!$E:$E,团建费明细!$C:$C,C11)</f>
        <v>0</v>
      </c>
      <c r="G11" s="33">
        <f t="shared" si="0"/>
        <v>0</v>
      </c>
      <c r="H11" s="34">
        <f>VLOOKUP(C11,说明!$B$27:$E$45,3,FALSE)</f>
        <v>25000</v>
      </c>
      <c r="I11" s="34">
        <f>VLOOKUP(C11,说明!$B$27:$E$45,4,FALSE)</f>
        <v>37400</v>
      </c>
      <c r="J11" s="33">
        <f t="shared" si="1"/>
        <v>62400</v>
      </c>
      <c r="K11" s="59">
        <f t="shared" si="2"/>
        <v>-62400</v>
      </c>
    </row>
    <row r="12" spans="1:11">
      <c r="B12" s="55" t="s">
        <v>94</v>
      </c>
      <c r="C12" s="31" t="s">
        <v>9</v>
      </c>
      <c r="D12" s="31">
        <f>VLOOKUP(C12,说明!$B$27:$C$45,2,FALSE)</f>
        <v>47</v>
      </c>
      <c r="E12" s="31">
        <f>SUMIFS(应酬费明细!$E:$E,应酬费明细!$C:$C,C12)</f>
        <v>25000</v>
      </c>
      <c r="F12" s="31">
        <f>SUMIFS(团建费明细!$E:$E,团建费明细!$C:$C,C12)</f>
        <v>30000</v>
      </c>
      <c r="G12" s="31">
        <f t="shared" si="0"/>
        <v>55000</v>
      </c>
      <c r="H12" s="32">
        <f>VLOOKUP(C12,说明!$B$27:$E$45,3,FALSE)</f>
        <v>25000</v>
      </c>
      <c r="I12" s="32">
        <f>VLOOKUP(C12,说明!$B$27:$E$45,4,FALSE)</f>
        <v>39950</v>
      </c>
      <c r="J12" s="31">
        <f t="shared" si="1"/>
        <v>64950</v>
      </c>
      <c r="K12" s="58">
        <f t="shared" si="2"/>
        <v>-9950</v>
      </c>
    </row>
    <row r="13" spans="1:11">
      <c r="B13" s="56" t="s">
        <v>93</v>
      </c>
      <c r="C13" s="33" t="s">
        <v>10</v>
      </c>
      <c r="D13" s="33">
        <f>VLOOKUP(C13,说明!$B$27:$C$45,2,FALSE)</f>
        <v>5</v>
      </c>
      <c r="E13" s="33">
        <f>SUMIFS(应酬费明细!$E:$E,应酬费明细!$C:$C,C13)</f>
        <v>5000</v>
      </c>
      <c r="F13" s="33">
        <f>SUMIFS(团建费明细!$E:$E,团建费明细!$C:$C,C13)</f>
        <v>4250</v>
      </c>
      <c r="G13" s="33">
        <f t="shared" si="0"/>
        <v>9250</v>
      </c>
      <c r="H13" s="34">
        <f>VLOOKUP(C13,说明!$B$27:$E$45,3,FALSE)</f>
        <v>5000</v>
      </c>
      <c r="I13" s="34">
        <f>VLOOKUP(C13,说明!$B$27:$E$45,4,FALSE)</f>
        <v>4250</v>
      </c>
      <c r="J13" s="33">
        <f t="shared" si="1"/>
        <v>9250</v>
      </c>
      <c r="K13" s="59">
        <f t="shared" si="2"/>
        <v>0</v>
      </c>
    </row>
    <row r="14" spans="1:11">
      <c r="B14" s="55" t="s">
        <v>93</v>
      </c>
      <c r="C14" s="31" t="s">
        <v>106</v>
      </c>
      <c r="D14" s="31">
        <f>VLOOKUP(C14,说明!$B$27:$C$45,2,FALSE)</f>
        <v>44</v>
      </c>
      <c r="E14" s="31">
        <f>SUMIFS(应酬费明细!$E:$E,应酬费明细!$C:$C,C14)</f>
        <v>30000</v>
      </c>
      <c r="F14" s="31">
        <f>SUMIFS(团建费明细!$E:$E,团建费明细!$C:$C,C14)</f>
        <v>37400</v>
      </c>
      <c r="G14" s="31">
        <f t="shared" si="0"/>
        <v>67400</v>
      </c>
      <c r="H14" s="32">
        <f>VLOOKUP(C14,说明!$B$27:$E$45,3,FALSE)</f>
        <v>30000</v>
      </c>
      <c r="I14" s="32">
        <f>VLOOKUP(C14,说明!$B$27:$E$45,4,FALSE)</f>
        <v>37400</v>
      </c>
      <c r="J14" s="31">
        <f t="shared" si="1"/>
        <v>67400</v>
      </c>
      <c r="K14" s="58">
        <f t="shared" si="2"/>
        <v>0</v>
      </c>
    </row>
    <row r="15" spans="1:11">
      <c r="B15" s="56" t="s">
        <v>93</v>
      </c>
      <c r="C15" s="33" t="s">
        <v>107</v>
      </c>
      <c r="D15" s="33">
        <f>VLOOKUP(C15,说明!$B$27:$C$45,2,FALSE)</f>
        <v>7</v>
      </c>
      <c r="E15" s="33">
        <f>SUMIFS(应酬费明细!$E:$E,应酬费明细!$C:$C,C15)</f>
        <v>25000</v>
      </c>
      <c r="F15" s="33">
        <f>SUMIFS(团建费明细!$E:$E,团建费明细!$C:$C,C15)</f>
        <v>2975</v>
      </c>
      <c r="G15" s="33">
        <f t="shared" si="0"/>
        <v>27975</v>
      </c>
      <c r="H15" s="34">
        <f>VLOOKUP(C15,说明!$B$27:$E$45,3,FALSE)</f>
        <v>25000</v>
      </c>
      <c r="I15" s="34">
        <f>VLOOKUP(C15,说明!$B$27:$E$45,4,FALSE)</f>
        <v>5950</v>
      </c>
      <c r="J15" s="33">
        <f t="shared" si="1"/>
        <v>30950</v>
      </c>
      <c r="K15" s="59">
        <f t="shared" si="2"/>
        <v>-2975</v>
      </c>
    </row>
    <row r="16" spans="1:11">
      <c r="B16" s="55" t="s">
        <v>92</v>
      </c>
      <c r="C16" s="31" t="s">
        <v>108</v>
      </c>
      <c r="D16" s="31">
        <f>VLOOKUP(C16,说明!$B$27:$C$45,2,FALSE)</f>
        <v>180</v>
      </c>
      <c r="E16" s="31">
        <f>SUMIFS(应酬费明细!$E:$E,应酬费明细!$C:$C,C16)</f>
        <v>60000</v>
      </c>
      <c r="F16" s="31">
        <f>SUMIFS(团建费明细!$E:$E,团建费明细!$C:$C,C16)</f>
        <v>153000</v>
      </c>
      <c r="G16" s="31">
        <f t="shared" ref="G16" si="3">SUM(E16:F16)</f>
        <v>213000</v>
      </c>
      <c r="H16" s="32">
        <f>VLOOKUP(C16,说明!$B$27:$E$45,3,FALSE)</f>
        <v>60000</v>
      </c>
      <c r="I16" s="32">
        <f>VLOOKUP(C16,说明!$B$27:$E$45,4,FALSE)</f>
        <v>153000</v>
      </c>
      <c r="J16" s="31">
        <f t="shared" ref="J16" si="4">SUM(H16:I16)</f>
        <v>213000</v>
      </c>
      <c r="K16" s="58">
        <f t="shared" ref="K16" si="5">G16-J16</f>
        <v>0</v>
      </c>
    </row>
    <row r="17" spans="2:11">
      <c r="B17" s="56" t="s">
        <v>95</v>
      </c>
      <c r="C17" s="33" t="s">
        <v>11</v>
      </c>
      <c r="D17" s="33">
        <f>VLOOKUP(C17,说明!$B$27:$C$45,2,FALSE)</f>
        <v>0</v>
      </c>
      <c r="E17" s="33">
        <f>SUMIFS(应酬费明细!$E:$E,应酬费明细!$C:$C,C17)</f>
        <v>0</v>
      </c>
      <c r="F17" s="33">
        <f>SUMIFS(团建费明细!$E:$E,团建费明细!$C:$C,C17)</f>
        <v>0</v>
      </c>
      <c r="G17" s="33">
        <f t="shared" si="0"/>
        <v>0</v>
      </c>
      <c r="H17" s="34">
        <f>VLOOKUP(C17,说明!$B$27:$E$45,3,FALSE)</f>
        <v>0</v>
      </c>
      <c r="I17" s="34">
        <f>VLOOKUP(C17,说明!$B$27:$E$45,4,FALSE)</f>
        <v>0</v>
      </c>
      <c r="J17" s="33">
        <f t="shared" si="1"/>
        <v>0</v>
      </c>
      <c r="K17" s="59">
        <f t="shared" si="2"/>
        <v>0</v>
      </c>
    </row>
    <row r="18" spans="2:11" outlineLevel="1">
      <c r="B18" s="55" t="s">
        <v>96</v>
      </c>
      <c r="C18" s="31" t="s">
        <v>88</v>
      </c>
      <c r="D18" s="31">
        <f>VLOOKUP(C18,说明!$B$27:$C$45,2,FALSE)</f>
        <v>0</v>
      </c>
      <c r="E18" s="31">
        <f>SUMIFS(应酬费明细!$E:$E,应酬费明细!$C:$C,C18)</f>
        <v>0</v>
      </c>
      <c r="F18" s="31">
        <f>SUMIFS(团建费明细!$E:$E,团建费明细!$C:$C,C18)</f>
        <v>0</v>
      </c>
      <c r="G18" s="31">
        <f t="shared" si="0"/>
        <v>0</v>
      </c>
      <c r="H18" s="32">
        <f>VLOOKUP(C18,说明!$B$27:$E$45,3,FALSE)</f>
        <v>20000</v>
      </c>
      <c r="I18" s="32">
        <f>VLOOKUP(C18,说明!$B$27:$E$45,4,FALSE)</f>
        <v>0</v>
      </c>
      <c r="J18" s="31">
        <f t="shared" si="1"/>
        <v>20000</v>
      </c>
      <c r="K18" s="58">
        <f t="shared" si="2"/>
        <v>-20000</v>
      </c>
    </row>
    <row r="19" spans="2:11">
      <c r="B19" s="56" t="s">
        <v>98</v>
      </c>
      <c r="C19" s="33" t="s">
        <v>305</v>
      </c>
      <c r="D19" s="33">
        <f>VLOOKUP(C19,说明!$B$27:$C$45,2,FALSE)</f>
        <v>0</v>
      </c>
      <c r="E19" s="33">
        <f>SUMIFS(应酬费明细!$E:$E,应酬费明细!$C:$C,C19)</f>
        <v>0</v>
      </c>
      <c r="F19" s="33">
        <f>SUMIFS(团建费明细!$E:$E,团建费明细!$C:$C,C19)</f>
        <v>0</v>
      </c>
      <c r="G19" s="33">
        <f t="shared" ref="G19" si="6">SUM(E19:F19)</f>
        <v>0</v>
      </c>
      <c r="H19" s="34">
        <f>VLOOKUP(C19,说明!$B$27:$E$45,3,FALSE)</f>
        <v>60000</v>
      </c>
      <c r="I19" s="34">
        <f>VLOOKUP(C19,说明!$B$27:$E$45,4,FALSE)</f>
        <v>0</v>
      </c>
      <c r="J19" s="33">
        <f t="shared" ref="J19" si="7">SUM(H19:I19)</f>
        <v>60000</v>
      </c>
      <c r="K19" s="59">
        <f t="shared" si="2"/>
        <v>-60000</v>
      </c>
    </row>
    <row r="20" spans="2:11">
      <c r="B20" s="55" t="s">
        <v>99</v>
      </c>
      <c r="C20" s="31" t="s">
        <v>12</v>
      </c>
      <c r="D20" s="31">
        <f>VLOOKUP(C20,说明!$B$27:$C$45,2,FALSE)</f>
        <v>3</v>
      </c>
      <c r="E20" s="31">
        <f>SUMIFS(应酬费明细!$E:$E,应酬费明细!$C:$C,C20)</f>
        <v>80000</v>
      </c>
      <c r="F20" s="31">
        <f>SUMIFS(团建费明细!$E:$E,团建费明细!$C:$C,C20)</f>
        <v>0</v>
      </c>
      <c r="G20" s="31">
        <f t="shared" si="0"/>
        <v>80000</v>
      </c>
      <c r="H20" s="32">
        <f>VLOOKUP(C20,说明!$B$27:$E$45,3,FALSE)</f>
        <v>80000</v>
      </c>
      <c r="I20" s="32">
        <f>VLOOKUP(C20,说明!$B$27:$E$45,4,FALSE)</f>
        <v>2550</v>
      </c>
      <c r="J20" s="31">
        <f t="shared" si="1"/>
        <v>82550</v>
      </c>
      <c r="K20" s="58">
        <f t="shared" si="2"/>
        <v>-2550</v>
      </c>
    </row>
    <row r="21" spans="2:11">
      <c r="B21" s="56" t="s">
        <v>97</v>
      </c>
      <c r="C21" s="33" t="s">
        <v>13</v>
      </c>
      <c r="D21" s="33">
        <f>VLOOKUP(C21,说明!$B$27:$C$45,2,FALSE)</f>
        <v>3</v>
      </c>
      <c r="E21" s="33">
        <f>SUMIFS(应酬费明细!$E:$E,应酬费明细!$C:$C,C21)</f>
        <v>165000</v>
      </c>
      <c r="F21" s="33">
        <f>SUMIFS(团建费明细!$E:$E,团建费明细!$C:$C,C21)</f>
        <v>0</v>
      </c>
      <c r="G21" s="33">
        <f t="shared" si="0"/>
        <v>165000</v>
      </c>
      <c r="H21" s="34">
        <f>VLOOKUP(C21,说明!$B$27:$E$45,3,FALSE)</f>
        <v>100000</v>
      </c>
      <c r="I21" s="34">
        <f>VLOOKUP(C21,说明!$B$27:$E$45,4,FALSE)</f>
        <v>2550</v>
      </c>
      <c r="J21" s="33">
        <f t="shared" si="1"/>
        <v>102550</v>
      </c>
      <c r="K21" s="59">
        <f t="shared" si="2"/>
        <v>62450</v>
      </c>
    </row>
    <row r="22" spans="2:11">
      <c r="B22" s="55" t="s">
        <v>98</v>
      </c>
      <c r="C22" s="31" t="s">
        <v>14</v>
      </c>
      <c r="D22" s="31">
        <f>VLOOKUP(C22,说明!$B$27:$C$45,2,FALSE)</f>
        <v>3</v>
      </c>
      <c r="E22" s="31">
        <f>SUMIFS(应酬费明细!$E:$E,应酬费明细!$C:$C,C22)</f>
        <v>100000</v>
      </c>
      <c r="F22" s="31">
        <f>SUMIFS(团建费明细!$E:$E,团建费明细!$C:$C,C22)</f>
        <v>0</v>
      </c>
      <c r="G22" s="31">
        <f t="shared" si="0"/>
        <v>100000</v>
      </c>
      <c r="H22" s="32">
        <f>VLOOKUP(C22,说明!$B$27:$E$45,3,FALSE)</f>
        <v>80000</v>
      </c>
      <c r="I22" s="32">
        <f>VLOOKUP(C22,说明!$B$27:$E$45,4,FALSE)</f>
        <v>2550</v>
      </c>
      <c r="J22" s="31">
        <f t="shared" si="1"/>
        <v>82550</v>
      </c>
      <c r="K22" s="58">
        <f t="shared" si="2"/>
        <v>17450</v>
      </c>
    </row>
    <row r="23" spans="2:11">
      <c r="B23" s="56" t="s">
        <v>96</v>
      </c>
      <c r="C23" s="33" t="s">
        <v>89</v>
      </c>
      <c r="D23" s="33">
        <f>VLOOKUP(C23,说明!$B$27:$C$45,2,FALSE)</f>
        <v>0</v>
      </c>
      <c r="E23" s="33">
        <f>SUMIFS(应酬费明细!$E:$E,应酬费明细!$C:$C,C23)</f>
        <v>15000</v>
      </c>
      <c r="F23" s="33">
        <f>SUMIFS(团建费明细!$E:$E,团建费明细!$C:$C,C23)</f>
        <v>0</v>
      </c>
      <c r="G23" s="33">
        <f t="shared" ref="G23:G24" si="8">SUM(E23:F23)</f>
        <v>15000</v>
      </c>
      <c r="H23" s="34">
        <f>VLOOKUP(C23,说明!$B$27:$E$45,3,FALSE)</f>
        <v>80000</v>
      </c>
      <c r="I23" s="34">
        <f>VLOOKUP(C23,说明!$B$27:$E$45,4,FALSE)</f>
        <v>0</v>
      </c>
      <c r="J23" s="33">
        <f t="shared" ref="J23:J24" si="9">SUM(H23:I23)</f>
        <v>80000</v>
      </c>
      <c r="K23" s="59">
        <f t="shared" ref="K23:K24" si="10">G23-J23</f>
        <v>-65000</v>
      </c>
    </row>
    <row r="24" spans="2:11">
      <c r="B24" s="55" t="s">
        <v>101</v>
      </c>
      <c r="C24" s="31" t="s">
        <v>90</v>
      </c>
      <c r="D24" s="31">
        <f>VLOOKUP(C24,说明!$B$27:$C$45,2,FALSE)</f>
        <v>0</v>
      </c>
      <c r="E24" s="31">
        <f>SUMIFS(应酬费明细!$E:$E,应酬费明细!$C:$C,C24)</f>
        <v>0</v>
      </c>
      <c r="F24" s="31">
        <f>SUMIFS(团建费明细!$E:$E,团建费明细!$C:$C,C24)</f>
        <v>0</v>
      </c>
      <c r="G24" s="31">
        <f t="shared" si="8"/>
        <v>0</v>
      </c>
      <c r="H24" s="32">
        <f>VLOOKUP(C24,说明!$B$27:$E$45,3,FALSE)</f>
        <v>80000</v>
      </c>
      <c r="I24" s="32">
        <f>VLOOKUP(C24,说明!$B$27:$E$45,4,FALSE)</f>
        <v>0</v>
      </c>
      <c r="J24" s="31">
        <f t="shared" si="9"/>
        <v>80000</v>
      </c>
      <c r="K24" s="58">
        <f t="shared" si="10"/>
        <v>-80000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showGridLines="0" workbookViewId="0">
      <pane xSplit="3" ySplit="6" topLeftCell="D7" activePane="bottomRight" state="frozen"/>
      <selection activeCell="C22" sqref="C22"/>
      <selection pane="topRight" activeCell="C22" sqref="C22"/>
      <selection pane="bottomLeft" activeCell="C22" sqref="C22"/>
      <selection pane="bottomRight" activeCell="F21" sqref="F21"/>
    </sheetView>
  </sheetViews>
  <sheetFormatPr defaultRowHeight="14.25"/>
  <cols>
    <col min="1" max="1" width="1.625" style="15" customWidth="1"/>
    <col min="2" max="2" width="7.625" style="16" customWidth="1"/>
    <col min="3" max="3" width="14.5" style="13" customWidth="1"/>
    <col min="4" max="4" width="15.125" style="13" customWidth="1"/>
    <col min="5" max="5" width="12" style="35" bestFit="1" customWidth="1"/>
    <col min="6" max="6" width="42.75" style="13" bestFit="1" customWidth="1"/>
    <col min="7" max="8" width="9.5" style="14" customWidth="1"/>
    <col min="9" max="16384" width="9" style="15"/>
  </cols>
  <sheetData>
    <row r="1" spans="1:10">
      <c r="A1" s="11" t="s">
        <v>87</v>
      </c>
      <c r="B1" s="12"/>
    </row>
    <row r="2" spans="1:10">
      <c r="A2" s="1" t="s">
        <v>19</v>
      </c>
      <c r="B2" s="12"/>
    </row>
    <row r="3" spans="1:10" ht="9" customHeight="1">
      <c r="A3" s="11" t="s">
        <v>1</v>
      </c>
      <c r="B3" s="12"/>
    </row>
    <row r="4" spans="1:10">
      <c r="C4" s="86"/>
    </row>
    <row r="6" spans="1:10" s="13" customFormat="1">
      <c r="B6" s="18" t="s">
        <v>2</v>
      </c>
      <c r="C6" s="19" t="s">
        <v>17</v>
      </c>
      <c r="D6" s="19" t="s">
        <v>3</v>
      </c>
      <c r="E6" s="36" t="s">
        <v>4</v>
      </c>
      <c r="F6" s="19" t="s">
        <v>5</v>
      </c>
      <c r="G6" s="21" t="s">
        <v>6</v>
      </c>
      <c r="H6" s="21" t="s">
        <v>7</v>
      </c>
    </row>
    <row r="7" spans="1:10">
      <c r="B7" s="22">
        <v>1</v>
      </c>
      <c r="C7" s="23" t="s">
        <v>14</v>
      </c>
      <c r="D7" s="80" t="s">
        <v>111</v>
      </c>
      <c r="E7" s="37">
        <v>20000</v>
      </c>
      <c r="F7" s="80" t="s">
        <v>112</v>
      </c>
      <c r="G7" s="24">
        <v>42414</v>
      </c>
      <c r="H7" s="24">
        <v>42460</v>
      </c>
      <c r="J7" s="15" t="str">
        <f>说明!B27</f>
        <v>房产-运营中心</v>
      </c>
    </row>
    <row r="8" spans="1:10">
      <c r="B8" s="22">
        <v>2</v>
      </c>
      <c r="C8" s="23" t="s">
        <v>14</v>
      </c>
      <c r="D8" s="80" t="s">
        <v>113</v>
      </c>
      <c r="E8" s="37">
        <v>80000</v>
      </c>
      <c r="F8" s="80" t="s">
        <v>115</v>
      </c>
      <c r="G8" s="24">
        <v>42419</v>
      </c>
      <c r="H8" s="24">
        <v>42460</v>
      </c>
      <c r="J8" s="15" t="str">
        <f>说明!B28</f>
        <v>房产-用户服务中心</v>
      </c>
    </row>
    <row r="9" spans="1:10">
      <c r="B9" s="22">
        <v>3</v>
      </c>
      <c r="C9" s="23" t="s">
        <v>13</v>
      </c>
      <c r="D9" s="80" t="s">
        <v>114</v>
      </c>
      <c r="E9" s="37">
        <v>80000</v>
      </c>
      <c r="F9" s="80" t="s">
        <v>116</v>
      </c>
      <c r="G9" s="24">
        <v>42419</v>
      </c>
      <c r="H9" s="24">
        <v>42735</v>
      </c>
      <c r="J9" s="15" t="str">
        <f>说明!B29</f>
        <v>房产-营销中心</v>
      </c>
    </row>
    <row r="10" spans="1:10">
      <c r="B10" s="22">
        <v>4</v>
      </c>
      <c r="C10" s="23" t="s">
        <v>89</v>
      </c>
      <c r="D10" s="80" t="s">
        <v>117</v>
      </c>
      <c r="E10" s="37">
        <v>15000</v>
      </c>
      <c r="F10" s="80" t="s">
        <v>118</v>
      </c>
      <c r="G10" s="24">
        <v>42430</v>
      </c>
      <c r="H10" s="24">
        <v>42490</v>
      </c>
      <c r="I10" s="25"/>
      <c r="J10" s="15" t="str">
        <f>说明!B38</f>
        <v>全国支持-公益基金</v>
      </c>
    </row>
    <row r="11" spans="1:10">
      <c r="B11" s="22">
        <v>5</v>
      </c>
      <c r="C11" s="23" t="s">
        <v>120</v>
      </c>
      <c r="D11" s="80" t="s">
        <v>268</v>
      </c>
      <c r="E11" s="37">
        <v>30000</v>
      </c>
      <c r="F11" s="80" t="s">
        <v>269</v>
      </c>
      <c r="G11" s="24">
        <v>42370</v>
      </c>
      <c r="H11" s="24">
        <v>42736</v>
      </c>
      <c r="I11" s="25"/>
      <c r="J11" s="15" t="str">
        <f>说明!B39</f>
        <v>全国支持_行政部</v>
      </c>
    </row>
    <row r="12" spans="1:10">
      <c r="B12" s="22">
        <v>6</v>
      </c>
      <c r="C12" s="23" t="s">
        <v>131</v>
      </c>
      <c r="D12" s="80" t="s">
        <v>270</v>
      </c>
      <c r="E12" s="37">
        <v>5000</v>
      </c>
      <c r="F12" s="80" t="s">
        <v>271</v>
      </c>
      <c r="G12" s="24"/>
      <c r="H12" s="24"/>
      <c r="J12" s="15" t="str">
        <f>说明!B40</f>
        <v>全国支持_人事部</v>
      </c>
    </row>
    <row r="13" spans="1:10">
      <c r="B13" s="22">
        <v>7</v>
      </c>
      <c r="C13" s="23" t="s">
        <v>10</v>
      </c>
      <c r="D13" s="80" t="s">
        <v>225</v>
      </c>
      <c r="E13" s="37">
        <v>5000</v>
      </c>
      <c r="F13" s="80" t="s">
        <v>272</v>
      </c>
      <c r="G13" s="24">
        <v>42370</v>
      </c>
      <c r="H13" s="24">
        <v>42735</v>
      </c>
      <c r="J13" s="15" t="str">
        <f>说明!B41</f>
        <v>全国支持_财务部</v>
      </c>
    </row>
    <row r="14" spans="1:10">
      <c r="B14" s="22">
        <v>8</v>
      </c>
      <c r="C14" s="23" t="s">
        <v>105</v>
      </c>
      <c r="D14" s="23" t="s">
        <v>226</v>
      </c>
      <c r="E14" s="37">
        <v>20000</v>
      </c>
      <c r="F14" s="80" t="s">
        <v>273</v>
      </c>
      <c r="G14" s="24">
        <v>42370</v>
      </c>
      <c r="H14" s="24">
        <v>42735</v>
      </c>
      <c r="J14" s="15" t="str">
        <f>说明!B42</f>
        <v>全国支持_法律部</v>
      </c>
    </row>
    <row r="15" spans="1:10">
      <c r="B15" s="22">
        <v>9</v>
      </c>
      <c r="C15" s="23" t="s">
        <v>107</v>
      </c>
      <c r="D15" s="23" t="s">
        <v>230</v>
      </c>
      <c r="E15" s="37">
        <v>25000</v>
      </c>
      <c r="F15" s="80" t="s">
        <v>229</v>
      </c>
      <c r="G15" s="24">
        <v>42370</v>
      </c>
      <c r="H15" s="24">
        <v>42735</v>
      </c>
      <c r="J15" s="15" t="str">
        <f>说明!B43</f>
        <v>全国支持_经营中心</v>
      </c>
    </row>
    <row r="16" spans="1:10">
      <c r="B16" s="22">
        <v>10</v>
      </c>
      <c r="C16" s="23" t="s">
        <v>106</v>
      </c>
      <c r="D16" s="80" t="s">
        <v>231</v>
      </c>
      <c r="E16" s="37">
        <v>30000</v>
      </c>
      <c r="F16" s="80" t="s">
        <v>232</v>
      </c>
      <c r="G16" s="24">
        <v>42370</v>
      </c>
      <c r="H16" s="24">
        <v>42735</v>
      </c>
      <c r="J16" s="15" t="str">
        <f>说明!B44</f>
        <v>全国支持_市场</v>
      </c>
    </row>
    <row r="17" spans="2:13">
      <c r="B17" s="22">
        <v>11</v>
      </c>
      <c r="C17" s="23" t="s">
        <v>9</v>
      </c>
      <c r="D17" s="23" t="s">
        <v>237</v>
      </c>
      <c r="E17" s="37">
        <v>25000</v>
      </c>
      <c r="F17" s="23" t="s">
        <v>238</v>
      </c>
      <c r="G17" s="24">
        <v>42370</v>
      </c>
      <c r="H17" s="24">
        <v>42735</v>
      </c>
      <c r="J17" s="15" t="str">
        <f>说明!B45</f>
        <v>全国支持_产品技术</v>
      </c>
      <c r="M17" s="87"/>
    </row>
    <row r="18" spans="2:13">
      <c r="B18" s="22">
        <v>12</v>
      </c>
      <c r="C18" s="23" t="s">
        <v>108</v>
      </c>
      <c r="D18" s="23" t="s">
        <v>274</v>
      </c>
      <c r="E18" s="37">
        <v>60000</v>
      </c>
      <c r="F18" s="23" t="s">
        <v>275</v>
      </c>
      <c r="G18" s="24">
        <v>42370</v>
      </c>
      <c r="H18" s="24">
        <v>42735</v>
      </c>
      <c r="J18" s="15" t="str">
        <f>说明!B30</f>
        <v>大区_沈斌</v>
      </c>
    </row>
    <row r="19" spans="2:13">
      <c r="B19" s="22">
        <v>13</v>
      </c>
      <c r="C19" s="23" t="s">
        <v>12</v>
      </c>
      <c r="D19" s="23" t="s">
        <v>358</v>
      </c>
      <c r="E19" s="37">
        <v>20000</v>
      </c>
      <c r="F19" s="23" t="s">
        <v>359</v>
      </c>
      <c r="G19" s="24">
        <v>42370</v>
      </c>
      <c r="H19" s="24">
        <v>42735</v>
      </c>
      <c r="J19" s="15" t="str">
        <f>说明!B31</f>
        <v>大区_谢徽</v>
      </c>
    </row>
    <row r="20" spans="2:13">
      <c r="B20" s="22">
        <v>14</v>
      </c>
      <c r="C20" s="23" t="s">
        <v>12</v>
      </c>
      <c r="D20" s="23" t="s">
        <v>360</v>
      </c>
      <c r="E20" s="37">
        <v>40000</v>
      </c>
      <c r="F20" s="23" t="s">
        <v>361</v>
      </c>
      <c r="G20" s="24">
        <v>42370</v>
      </c>
      <c r="H20" s="24">
        <v>42735</v>
      </c>
      <c r="J20" s="15" t="str">
        <f>说明!B32</f>
        <v>大区_王彬</v>
      </c>
    </row>
    <row r="21" spans="2:13">
      <c r="B21" s="22">
        <v>15</v>
      </c>
      <c r="C21" s="23" t="s">
        <v>12</v>
      </c>
      <c r="D21" s="23" t="s">
        <v>363</v>
      </c>
      <c r="E21" s="37">
        <v>20000</v>
      </c>
      <c r="F21" s="23" t="s">
        <v>362</v>
      </c>
      <c r="G21" s="24">
        <v>42370</v>
      </c>
      <c r="H21" s="24">
        <v>42735</v>
      </c>
      <c r="J21" s="15" t="str">
        <f>说明!B33</f>
        <v>大区_钱真</v>
      </c>
    </row>
    <row r="22" spans="2:13">
      <c r="B22" s="22">
        <v>16</v>
      </c>
      <c r="C22" s="23" t="s">
        <v>13</v>
      </c>
      <c r="D22" s="80" t="s">
        <v>364</v>
      </c>
      <c r="E22" s="37">
        <v>85000</v>
      </c>
      <c r="F22" s="80" t="s">
        <v>365</v>
      </c>
      <c r="G22" s="24">
        <v>42370</v>
      </c>
      <c r="H22" s="24">
        <v>42735</v>
      </c>
      <c r="J22" s="15" t="str">
        <f>说明!B34</f>
        <v>大区_房莉</v>
      </c>
    </row>
    <row r="23" spans="2:13">
      <c r="B23" s="22">
        <v>17</v>
      </c>
      <c r="C23" s="23"/>
      <c r="D23" s="23"/>
      <c r="E23" s="37"/>
      <c r="F23" s="23"/>
      <c r="G23" s="24"/>
      <c r="H23" s="24"/>
      <c r="J23" s="15" t="str">
        <f>说明!B35</f>
        <v>大区_郑亨林</v>
      </c>
    </row>
    <row r="24" spans="2:13">
      <c r="B24" s="22">
        <v>18</v>
      </c>
      <c r="C24" s="23"/>
      <c r="D24" s="23"/>
      <c r="E24" s="37"/>
      <c r="F24" s="23"/>
      <c r="G24" s="24"/>
      <c r="H24" s="24"/>
      <c r="J24" s="15" t="str">
        <f>说明!B36</f>
        <v>大区_许效忠</v>
      </c>
    </row>
    <row r="25" spans="2:13">
      <c r="B25" s="22">
        <v>19</v>
      </c>
      <c r="C25" s="23"/>
      <c r="D25" s="23"/>
      <c r="E25" s="37"/>
      <c r="F25" s="23"/>
      <c r="G25" s="24"/>
      <c r="H25" s="24"/>
    </row>
    <row r="26" spans="2:13">
      <c r="B26" s="22">
        <v>20</v>
      </c>
      <c r="C26" s="23"/>
      <c r="D26" s="23"/>
      <c r="E26" s="37"/>
      <c r="F26" s="23"/>
      <c r="G26" s="24"/>
      <c r="H26" s="24"/>
    </row>
    <row r="27" spans="2:13">
      <c r="B27" s="22">
        <v>21</v>
      </c>
      <c r="C27" s="23"/>
      <c r="D27" s="23"/>
      <c r="E27" s="37"/>
      <c r="F27" s="23"/>
      <c r="G27" s="24"/>
      <c r="H27" s="24"/>
    </row>
    <row r="28" spans="2:13">
      <c r="B28" s="22">
        <v>22</v>
      </c>
      <c r="C28" s="23"/>
      <c r="D28" s="23"/>
      <c r="E28" s="37"/>
      <c r="F28" s="23"/>
      <c r="G28" s="24"/>
      <c r="H28" s="24"/>
    </row>
    <row r="29" spans="2:13">
      <c r="B29" s="22">
        <v>23</v>
      </c>
      <c r="C29" s="23"/>
      <c r="D29" s="23"/>
      <c r="E29" s="37"/>
      <c r="F29" s="23"/>
      <c r="G29" s="24"/>
      <c r="H29" s="24"/>
    </row>
    <row r="30" spans="2:13">
      <c r="B30" s="22">
        <v>24</v>
      </c>
      <c r="C30" s="23"/>
      <c r="D30" s="23"/>
      <c r="E30" s="37"/>
      <c r="F30" s="23"/>
      <c r="G30" s="24"/>
      <c r="H30" s="24"/>
    </row>
    <row r="31" spans="2:13">
      <c r="B31" s="22">
        <v>25</v>
      </c>
      <c r="C31" s="23"/>
      <c r="D31" s="23"/>
      <c r="E31" s="37"/>
      <c r="F31" s="23"/>
      <c r="G31" s="24"/>
      <c r="H31" s="24"/>
    </row>
    <row r="32" spans="2:13">
      <c r="B32" s="22">
        <v>26</v>
      </c>
      <c r="C32" s="23"/>
      <c r="D32" s="23"/>
      <c r="E32" s="37"/>
      <c r="F32" s="23"/>
      <c r="G32" s="24"/>
      <c r="H32" s="24"/>
    </row>
    <row r="33" spans="2:8">
      <c r="B33" s="22">
        <v>27</v>
      </c>
      <c r="C33" s="23"/>
      <c r="D33" s="23"/>
      <c r="E33" s="37"/>
      <c r="F33" s="23"/>
      <c r="G33" s="24"/>
      <c r="H33" s="24"/>
    </row>
    <row r="34" spans="2:8">
      <c r="B34" s="22">
        <v>28</v>
      </c>
      <c r="C34" s="23"/>
      <c r="D34" s="23"/>
      <c r="E34" s="37"/>
      <c r="F34" s="23"/>
      <c r="G34" s="24"/>
      <c r="H34" s="24"/>
    </row>
    <row r="35" spans="2:8">
      <c r="B35" s="22">
        <v>29</v>
      </c>
      <c r="C35" s="23"/>
      <c r="D35" s="23"/>
      <c r="E35" s="37"/>
      <c r="F35" s="23"/>
      <c r="G35" s="24"/>
      <c r="H35" s="24"/>
    </row>
    <row r="36" spans="2:8">
      <c r="B36" s="22">
        <v>30</v>
      </c>
      <c r="C36" s="23"/>
      <c r="D36" s="23"/>
      <c r="E36" s="37"/>
      <c r="F36" s="23"/>
      <c r="G36" s="24"/>
      <c r="H36" s="24"/>
    </row>
    <row r="37" spans="2:8">
      <c r="B37" s="22">
        <v>31</v>
      </c>
      <c r="C37" s="23"/>
      <c r="D37" s="23"/>
      <c r="E37" s="37"/>
      <c r="F37" s="23"/>
      <c r="G37" s="24"/>
      <c r="H37" s="24"/>
    </row>
    <row r="38" spans="2:8">
      <c r="B38" s="22">
        <v>32</v>
      </c>
      <c r="C38" s="23"/>
      <c r="D38" s="23"/>
      <c r="E38" s="37"/>
      <c r="F38" s="23"/>
      <c r="G38" s="24"/>
      <c r="H38" s="24"/>
    </row>
    <row r="39" spans="2:8">
      <c r="B39" s="22">
        <v>33</v>
      </c>
      <c r="C39" s="23"/>
      <c r="D39" s="23"/>
      <c r="E39" s="37"/>
      <c r="F39" s="61"/>
      <c r="G39" s="24"/>
      <c r="H39" s="24"/>
    </row>
    <row r="40" spans="2:8">
      <c r="B40" s="22">
        <v>34</v>
      </c>
      <c r="C40" s="23"/>
      <c r="D40" s="23"/>
      <c r="E40" s="37"/>
      <c r="F40" s="23"/>
      <c r="G40" s="24"/>
      <c r="H40" s="24"/>
    </row>
    <row r="41" spans="2:8">
      <c r="B41" s="22">
        <v>35</v>
      </c>
      <c r="C41" s="23"/>
      <c r="D41" s="23"/>
      <c r="E41" s="37"/>
      <c r="F41" s="23"/>
      <c r="G41" s="24"/>
      <c r="H41" s="24"/>
    </row>
  </sheetData>
  <autoFilter ref="A6:I41"/>
  <phoneticPr fontId="2" type="noConversion"/>
  <conditionalFormatting sqref="D39:D1048576 D1:D13 D16:D37">
    <cfRule type="duplicateValues" dxfId="16" priority="8"/>
  </conditionalFormatting>
  <conditionalFormatting sqref="D30">
    <cfRule type="duplicateValues" dxfId="15" priority="7"/>
  </conditionalFormatting>
  <conditionalFormatting sqref="D38:D39">
    <cfRule type="duplicateValues" dxfId="14" priority="6"/>
  </conditionalFormatting>
  <conditionalFormatting sqref="D40">
    <cfRule type="duplicateValues" dxfId="13" priority="15"/>
  </conditionalFormatting>
  <conditionalFormatting sqref="D41">
    <cfRule type="duplicateValues" dxfId="12" priority="4"/>
  </conditionalFormatting>
  <conditionalFormatting sqref="D14">
    <cfRule type="duplicateValues" dxfId="11" priority="3"/>
  </conditionalFormatting>
  <conditionalFormatting sqref="D15">
    <cfRule type="duplicateValues" dxfId="10" priority="2"/>
  </conditionalFormatting>
  <conditionalFormatting sqref="F16">
    <cfRule type="duplicateValues" dxfId="9" priority="1"/>
  </conditionalFormatting>
  <dataValidations count="2">
    <dataValidation type="list" allowBlank="1" showInputMessage="1" showErrorMessage="1" sqref="C7:C13 C16:C41">
      <formula1>$J$7:$J$25</formula1>
    </dataValidation>
    <dataValidation type="list" allowBlank="1" showInputMessage="1" showErrorMessage="1" sqref="C14:C15">
      <formula1>$J$7:$J$24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31"/>
  <sheetViews>
    <sheetView showGridLines="0" workbookViewId="0">
      <pane xSplit="3" ySplit="5" topLeftCell="D6" activePane="bottomRight" state="frozen"/>
      <selection activeCell="E5" sqref="E5"/>
      <selection pane="topRight" activeCell="E5" sqref="E5"/>
      <selection pane="bottomLeft" activeCell="E5" sqref="E5"/>
      <selection pane="bottomRight" activeCell="E16" sqref="E16"/>
    </sheetView>
  </sheetViews>
  <sheetFormatPr defaultRowHeight="14.25"/>
  <cols>
    <col min="1" max="1" width="2" style="2" customWidth="1"/>
    <col min="2" max="2" width="9" style="2" customWidth="1"/>
    <col min="3" max="3" width="18.375" style="2" customWidth="1"/>
    <col min="4" max="4" width="15.5" style="2" customWidth="1"/>
    <col min="5" max="6" width="13.75" style="2" customWidth="1"/>
    <col min="7" max="7" width="12.25" style="2" customWidth="1"/>
    <col min="8" max="8" width="9" style="2"/>
    <col min="9" max="9" width="11" style="2" bestFit="1" customWidth="1"/>
    <col min="10" max="16384" width="9" style="2"/>
  </cols>
  <sheetData>
    <row r="1" spans="1:6">
      <c r="A1" s="1" t="str">
        <f>'后台费用（应酬&amp;团建）统计'!A1</f>
        <v>2016 实际vs预算统计</v>
      </c>
    </row>
    <row r="2" spans="1:6">
      <c r="A2" s="1" t="s">
        <v>68</v>
      </c>
    </row>
    <row r="3" spans="1:6">
      <c r="A3" s="1" t="s">
        <v>0</v>
      </c>
    </row>
    <row r="4" spans="1:6" ht="30.75" customHeight="1">
      <c r="B4" s="41" t="s">
        <v>110</v>
      </c>
      <c r="C4" s="48" t="s">
        <v>59</v>
      </c>
      <c r="D4" s="3" t="s">
        <v>56</v>
      </c>
      <c r="E4" s="3" t="s">
        <v>80</v>
      </c>
      <c r="F4" s="4" t="s">
        <v>20</v>
      </c>
    </row>
    <row r="5" spans="1:6" s="5" customFormat="1">
      <c r="B5" s="38"/>
      <c r="C5" s="42"/>
      <c r="D5" s="26"/>
      <c r="E5" s="7" t="s">
        <v>91</v>
      </c>
      <c r="F5" s="8"/>
    </row>
    <row r="6" spans="1:6">
      <c r="B6" s="39" t="s">
        <v>179</v>
      </c>
      <c r="C6" s="85" t="s">
        <v>219</v>
      </c>
      <c r="D6" s="9">
        <f>SUMIFS(其他费用明细!$E:$E,其他费用明细!$C:$C,后台其他费用统计!$C6)</f>
        <v>12540000</v>
      </c>
      <c r="E6" s="27">
        <v>16000000</v>
      </c>
      <c r="F6" s="10">
        <f>D6-E6</f>
        <v>-3460000</v>
      </c>
    </row>
    <row r="7" spans="1:6">
      <c r="B7" s="40" t="s">
        <v>93</v>
      </c>
      <c r="C7" s="83" t="s">
        <v>220</v>
      </c>
      <c r="D7" s="28">
        <f>SUMIFS(其他费用明细!$E:$E,其他费用明细!$C:$C,后台其他费用统计!$C7)</f>
        <v>3300000</v>
      </c>
      <c r="E7" s="29"/>
      <c r="F7" s="30">
        <f t="shared" ref="F7:F30" si="0">D7-E7</f>
        <v>3300000</v>
      </c>
    </row>
    <row r="8" spans="1:6">
      <c r="B8" s="39" t="s">
        <v>93</v>
      </c>
      <c r="C8" s="43" t="s">
        <v>169</v>
      </c>
      <c r="D8" s="9">
        <f>SUMIFS(其他费用明细!$E:$E,其他费用明细!$C:$C,后台其他费用统计!$C8)</f>
        <v>1800000</v>
      </c>
      <c r="E8" s="27">
        <v>4200000</v>
      </c>
      <c r="F8" s="10">
        <f t="shared" si="0"/>
        <v>-2400000</v>
      </c>
    </row>
    <row r="9" spans="1:6">
      <c r="B9" s="40" t="s">
        <v>93</v>
      </c>
      <c r="C9" s="83" t="s">
        <v>221</v>
      </c>
      <c r="D9" s="28">
        <f>SUMIFS(其他费用明细!$E:$E,其他费用明细!$C:$C,后台其他费用统计!$C9)</f>
        <v>1289757</v>
      </c>
      <c r="E9" s="29">
        <f>9800000+2580000</f>
        <v>12380000</v>
      </c>
      <c r="F9" s="30">
        <f t="shared" si="0"/>
        <v>-11090243</v>
      </c>
    </row>
    <row r="10" spans="1:6">
      <c r="B10" s="39" t="s">
        <v>93</v>
      </c>
      <c r="C10" s="85" t="s">
        <v>222</v>
      </c>
      <c r="D10" s="9">
        <f>SUMIFS(其他费用明细!$E:$E,其他费用明细!$C:$C,后台其他费用统计!$C10)</f>
        <v>2200000</v>
      </c>
      <c r="E10" s="27"/>
      <c r="F10" s="10">
        <f t="shared" si="0"/>
        <v>2200000</v>
      </c>
    </row>
    <row r="11" spans="1:6">
      <c r="B11" s="40" t="s">
        <v>93</v>
      </c>
      <c r="C11" s="44" t="s">
        <v>51</v>
      </c>
      <c r="D11" s="28">
        <f>SUMIFS(其他费用明细!$E:$E,其他费用明细!$C:$C,后台其他费用统计!$C11)</f>
        <v>2134360.2000000002</v>
      </c>
      <c r="E11" s="29"/>
      <c r="F11" s="30">
        <f t="shared" si="0"/>
        <v>2134360.2000000002</v>
      </c>
    </row>
    <row r="12" spans="1:6">
      <c r="B12" s="39" t="s">
        <v>93</v>
      </c>
      <c r="C12" s="43" t="s">
        <v>53</v>
      </c>
      <c r="D12" s="9">
        <f>SUMIFS(其他费用明细!$E:$E,其他费用明细!$C:$C,后台其他费用统计!$C12)</f>
        <v>0</v>
      </c>
      <c r="E12" s="27"/>
      <c r="F12" s="10">
        <f t="shared" si="0"/>
        <v>0</v>
      </c>
    </row>
    <row r="13" spans="1:6">
      <c r="B13" s="40" t="s">
        <v>93</v>
      </c>
      <c r="C13" s="44" t="s">
        <v>47</v>
      </c>
      <c r="D13" s="28">
        <f>SUMIFS(其他费用明细!$E:$E,其他费用明细!$C:$C,后台其他费用统计!$C13)</f>
        <v>40844.5</v>
      </c>
      <c r="E13" s="29">
        <v>6000000</v>
      </c>
      <c r="F13" s="30">
        <f t="shared" si="0"/>
        <v>-5959155.5</v>
      </c>
    </row>
    <row r="14" spans="1:6">
      <c r="B14" s="39" t="s">
        <v>93</v>
      </c>
      <c r="C14" s="43" t="s">
        <v>46</v>
      </c>
      <c r="D14" s="9">
        <f>SUMIFS(其他费用明细!$E:$E,其他费用明细!$C:$C,后台其他费用统计!$C14)</f>
        <v>0</v>
      </c>
      <c r="E14" s="27"/>
      <c r="F14" s="10">
        <f t="shared" si="0"/>
        <v>0</v>
      </c>
    </row>
    <row r="15" spans="1:6">
      <c r="B15" s="40" t="s">
        <v>181</v>
      </c>
      <c r="C15" s="44" t="s">
        <v>143</v>
      </c>
      <c r="D15" s="28">
        <f>SUMIFS(其他费用明细!$E:$E,其他费用明细!$C:$C,后台其他费用统计!$C15)</f>
        <v>1200000</v>
      </c>
      <c r="E15" s="29">
        <v>3000000</v>
      </c>
      <c r="F15" s="30">
        <f t="shared" si="0"/>
        <v>-1800000</v>
      </c>
    </row>
    <row r="16" spans="1:6">
      <c r="B16" s="39" t="s">
        <v>180</v>
      </c>
      <c r="C16" s="43" t="s">
        <v>61</v>
      </c>
      <c r="D16" s="9">
        <f>SUMIFS(其他费用明细!$E:$E,其他费用明细!$C:$C,后台其他费用统计!$C16)</f>
        <v>2160000</v>
      </c>
      <c r="E16" s="27">
        <v>2160000</v>
      </c>
      <c r="F16" s="10">
        <f t="shared" si="0"/>
        <v>0</v>
      </c>
    </row>
    <row r="17" spans="2:7">
      <c r="B17" s="40" t="s">
        <v>180</v>
      </c>
      <c r="C17" s="44" t="s">
        <v>170</v>
      </c>
      <c r="D17" s="28">
        <f>SUMIFS(其他费用明细!$E:$E,其他费用明细!$C:$C,后台其他费用统计!$C17)</f>
        <v>5400</v>
      </c>
      <c r="E17" s="29"/>
      <c r="F17" s="30">
        <f t="shared" si="0"/>
        <v>5400</v>
      </c>
      <c r="G17" s="84" t="s">
        <v>176</v>
      </c>
    </row>
    <row r="18" spans="2:7">
      <c r="B18" s="39" t="s">
        <v>180</v>
      </c>
      <c r="C18" s="43" t="s">
        <v>171</v>
      </c>
      <c r="D18" s="9">
        <f>SUMIFS(其他费用明细!$E:$E,其他费用明细!$C:$C,后台其他费用统计!$C18)</f>
        <v>272000</v>
      </c>
      <c r="E18" s="27">
        <v>1689345</v>
      </c>
      <c r="F18" s="10">
        <f t="shared" si="0"/>
        <v>-1417345</v>
      </c>
    </row>
    <row r="19" spans="2:7">
      <c r="B19" s="40" t="s">
        <v>93</v>
      </c>
      <c r="C19" s="44" t="s">
        <v>69</v>
      </c>
      <c r="D19" s="28">
        <f>SUMIFS(其他费用明细!$E:$E,其他费用明细!$C:$C,后台其他费用统计!$C19)</f>
        <v>227395</v>
      </c>
      <c r="E19" s="29"/>
      <c r="F19" s="30">
        <f t="shared" si="0"/>
        <v>227395</v>
      </c>
    </row>
    <row r="20" spans="2:7">
      <c r="B20" s="39" t="s">
        <v>180</v>
      </c>
      <c r="C20" s="43" t="s">
        <v>71</v>
      </c>
      <c r="D20" s="9">
        <f>SUMIFS(其他费用明细!$E:$E,其他费用明细!$C:$C,后台其他费用统计!$C20)</f>
        <v>152831.57999999999</v>
      </c>
      <c r="E20" s="27"/>
      <c r="F20" s="10">
        <f t="shared" si="0"/>
        <v>152831.57999999999</v>
      </c>
      <c r="G20" s="84" t="s">
        <v>176</v>
      </c>
    </row>
    <row r="21" spans="2:7">
      <c r="B21" s="40" t="s">
        <v>93</v>
      </c>
      <c r="C21" s="44" t="s">
        <v>76</v>
      </c>
      <c r="D21" s="28">
        <f>SUMIFS(其他费用明细!$E:$E,其他费用明细!$C:$C,后台其他费用统计!$C21)</f>
        <v>0</v>
      </c>
      <c r="E21" s="29"/>
      <c r="F21" s="30">
        <f t="shared" si="0"/>
        <v>0</v>
      </c>
      <c r="G21" s="84" t="s">
        <v>176</v>
      </c>
    </row>
    <row r="22" spans="2:7">
      <c r="B22" s="39" t="s">
        <v>180</v>
      </c>
      <c r="C22" s="43" t="s">
        <v>74</v>
      </c>
      <c r="D22" s="9">
        <f>SUMIFS(其他费用明细!$E:$E,其他费用明细!$C:$C,后台其他费用统计!$C22)</f>
        <v>120800</v>
      </c>
      <c r="E22" s="27">
        <v>1200000</v>
      </c>
      <c r="F22" s="10">
        <f t="shared" si="0"/>
        <v>-1079200</v>
      </c>
    </row>
    <row r="23" spans="2:7">
      <c r="B23" s="40" t="s">
        <v>180</v>
      </c>
      <c r="C23" s="83" t="s">
        <v>182</v>
      </c>
      <c r="D23" s="28">
        <f>SUMIFS(其他费用明细!$E:$E,其他费用明细!$C:$C,后台其他费用统计!$C23)</f>
        <v>2732160</v>
      </c>
      <c r="E23" s="29"/>
      <c r="F23" s="30">
        <f t="shared" si="0"/>
        <v>2732160</v>
      </c>
      <c r="G23" s="84" t="s">
        <v>176</v>
      </c>
    </row>
    <row r="24" spans="2:7">
      <c r="B24" s="39" t="s">
        <v>180</v>
      </c>
      <c r="C24" s="43" t="s">
        <v>73</v>
      </c>
      <c r="D24" s="9">
        <f>SUMIFS(其他费用明细!$E:$E,其他费用明细!$C:$C,后台其他费用统计!$C24)</f>
        <v>14691907.07</v>
      </c>
      <c r="E24" s="27"/>
      <c r="F24" s="10">
        <f t="shared" si="0"/>
        <v>14691907.07</v>
      </c>
      <c r="G24" s="84" t="s">
        <v>176</v>
      </c>
    </row>
    <row r="25" spans="2:7">
      <c r="B25" s="40" t="s">
        <v>180</v>
      </c>
      <c r="C25" s="44" t="s">
        <v>146</v>
      </c>
      <c r="D25" s="28">
        <f>SUMIFS(其他费用明细!$E:$E,其他费用明细!$C:$C,后台其他费用统计!$C25)</f>
        <v>356973.16000000003</v>
      </c>
      <c r="E25" s="29"/>
      <c r="F25" s="30">
        <f t="shared" si="0"/>
        <v>356973.16000000003</v>
      </c>
      <c r="G25" s="84" t="s">
        <v>176</v>
      </c>
    </row>
    <row r="26" spans="2:7">
      <c r="B26" s="39" t="s">
        <v>93</v>
      </c>
      <c r="C26" s="43" t="s">
        <v>159</v>
      </c>
      <c r="D26" s="9">
        <f>SUMIFS(其他费用明细!$E:$E,其他费用明细!$C:$C,后台其他费用统计!$C26)</f>
        <v>36700</v>
      </c>
      <c r="E26" s="27"/>
      <c r="F26" s="10">
        <f t="shared" si="0"/>
        <v>36700</v>
      </c>
      <c r="G26" s="84" t="s">
        <v>176</v>
      </c>
    </row>
    <row r="27" spans="2:7">
      <c r="B27" s="40" t="s">
        <v>180</v>
      </c>
      <c r="C27" s="83" t="s">
        <v>175</v>
      </c>
      <c r="D27" s="28">
        <f>SUMIFS(其他费用明细!$E:$E,其他费用明细!$C:$C,后台其他费用统计!$C27)</f>
        <v>580000</v>
      </c>
      <c r="E27" s="29">
        <v>3000000</v>
      </c>
      <c r="F27" s="30">
        <f t="shared" si="0"/>
        <v>-2420000</v>
      </c>
    </row>
    <row r="28" spans="2:7">
      <c r="B28" s="39"/>
      <c r="C28" s="43" t="s">
        <v>172</v>
      </c>
      <c r="D28" s="9">
        <f>SUMIFS(其他费用明细!$E:$E,其他费用明细!$C:$C,后台其他费用统计!$C28)</f>
        <v>0</v>
      </c>
      <c r="E28" s="27"/>
      <c r="F28" s="10">
        <f t="shared" si="0"/>
        <v>0</v>
      </c>
    </row>
    <row r="29" spans="2:7">
      <c r="B29" s="40"/>
      <c r="C29" s="44" t="s">
        <v>78</v>
      </c>
      <c r="D29" s="28">
        <f>SUMIFS(其他费用明细!$E:$E,其他费用明细!$C:$C,后台其他费用统计!$C29)</f>
        <v>185300</v>
      </c>
      <c r="E29" s="29"/>
      <c r="F29" s="30">
        <f t="shared" si="0"/>
        <v>185300</v>
      </c>
    </row>
    <row r="30" spans="2:7">
      <c r="B30" s="39"/>
      <c r="C30" s="43"/>
      <c r="D30" s="9">
        <f>SUMIFS(其他费用明细!$E:$E,其他费用明细!$C:$C,后台其他费用统计!$C30)</f>
        <v>0</v>
      </c>
      <c r="E30" s="27"/>
      <c r="F30" s="10">
        <f t="shared" si="0"/>
        <v>0</v>
      </c>
    </row>
    <row r="31" spans="2:7">
      <c r="B31" s="49"/>
      <c r="C31" s="50"/>
      <c r="D31" s="51"/>
      <c r="E31" s="52"/>
      <c r="F31" s="53"/>
    </row>
  </sheetData>
  <phoneticPr fontId="2" type="noConversion"/>
  <pageMargins left="0.7" right="0.7" top="0.75" bottom="0.75" header="0.3" footer="0.3"/>
  <pageSetup paperSize="9" orientation="portrait" r:id="rId1"/>
  <ignoredErrors>
    <ignoredError sqref="E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showGridLines="0" workbookViewId="0">
      <pane xSplit="3" ySplit="6" topLeftCell="D7" activePane="bottomRight" state="frozen"/>
      <selection activeCell="C22" sqref="C22"/>
      <selection pane="topRight" activeCell="C22" sqref="C22"/>
      <selection pane="bottomLeft" activeCell="C22" sqref="C22"/>
      <selection pane="bottomRight" activeCell="F7" sqref="F7:F19"/>
    </sheetView>
  </sheetViews>
  <sheetFormatPr defaultRowHeight="14.25"/>
  <cols>
    <col min="1" max="1" width="1.625" style="15" customWidth="1"/>
    <col min="2" max="2" width="7.625" style="16" customWidth="1"/>
    <col min="3" max="3" width="17.25" style="13" customWidth="1"/>
    <col min="4" max="5" width="15.125" style="13" customWidth="1"/>
    <col min="6" max="6" width="49.25" style="13" bestFit="1" customWidth="1"/>
    <col min="7" max="8" width="9.5" style="14" customWidth="1"/>
    <col min="9" max="16384" width="9" style="15"/>
  </cols>
  <sheetData>
    <row r="1" spans="1:10">
      <c r="A1" s="11" t="s">
        <v>87</v>
      </c>
      <c r="B1" s="12"/>
    </row>
    <row r="2" spans="1:10">
      <c r="A2" s="1" t="s">
        <v>18</v>
      </c>
      <c r="B2" s="12"/>
    </row>
    <row r="3" spans="1:10" ht="9" customHeight="1">
      <c r="A3" s="11" t="s">
        <v>1</v>
      </c>
      <c r="B3" s="12"/>
    </row>
    <row r="4" spans="1:10">
      <c r="C4" s="17"/>
    </row>
    <row r="6" spans="1:10">
      <c r="B6" s="18" t="s">
        <v>2</v>
      </c>
      <c r="C6" s="19" t="s">
        <v>17</v>
      </c>
      <c r="D6" s="19" t="s">
        <v>3</v>
      </c>
      <c r="E6" s="20" t="s">
        <v>4</v>
      </c>
      <c r="F6" s="19" t="s">
        <v>5</v>
      </c>
      <c r="G6" s="21" t="s">
        <v>6</v>
      </c>
      <c r="H6" s="21" t="s">
        <v>7</v>
      </c>
    </row>
    <row r="7" spans="1:10">
      <c r="B7" s="22">
        <v>1</v>
      </c>
      <c r="C7" s="23" t="s">
        <v>104</v>
      </c>
      <c r="D7" s="23" t="s">
        <v>128</v>
      </c>
      <c r="E7" s="37">
        <v>33384</v>
      </c>
      <c r="F7" s="23" t="s">
        <v>119</v>
      </c>
      <c r="G7" s="24">
        <v>42370</v>
      </c>
      <c r="H7" s="24">
        <v>42735</v>
      </c>
      <c r="J7" s="15" t="str">
        <f>说明!B27</f>
        <v>房产-运营中心</v>
      </c>
    </row>
    <row r="8" spans="1:10">
      <c r="B8" s="22">
        <v>2</v>
      </c>
      <c r="C8" s="23" t="s">
        <v>9</v>
      </c>
      <c r="D8" s="80" t="s">
        <v>153</v>
      </c>
      <c r="E8" s="37">
        <v>5000</v>
      </c>
      <c r="F8" s="80" t="s">
        <v>154</v>
      </c>
      <c r="G8" s="24">
        <v>42370</v>
      </c>
      <c r="H8" s="24">
        <v>42460</v>
      </c>
      <c r="J8" s="15" t="str">
        <f>说明!B28</f>
        <v>房产-用户服务中心</v>
      </c>
    </row>
    <row r="9" spans="1:10">
      <c r="B9" s="22">
        <v>3</v>
      </c>
      <c r="C9" s="23" t="s">
        <v>120</v>
      </c>
      <c r="D9" s="80" t="s">
        <v>157</v>
      </c>
      <c r="E9" s="37">
        <v>16150</v>
      </c>
      <c r="F9" s="80" t="s">
        <v>158</v>
      </c>
      <c r="G9" s="24">
        <v>42417</v>
      </c>
      <c r="H9" s="24">
        <v>42825</v>
      </c>
      <c r="J9" s="15" t="str">
        <f>说明!B29</f>
        <v>房产-营销中心</v>
      </c>
    </row>
    <row r="10" spans="1:10">
      <c r="B10" s="22">
        <v>4</v>
      </c>
      <c r="C10" s="23" t="s">
        <v>131</v>
      </c>
      <c r="D10" s="80" t="s">
        <v>165</v>
      </c>
      <c r="E10" s="37">
        <v>5950</v>
      </c>
      <c r="F10" s="80" t="s">
        <v>166</v>
      </c>
      <c r="G10" s="24"/>
      <c r="H10" s="24"/>
      <c r="I10" s="25"/>
      <c r="J10" s="15" t="str">
        <f>说明!B38</f>
        <v>全国支持-公益基金</v>
      </c>
    </row>
    <row r="11" spans="1:10">
      <c r="B11" s="22">
        <v>5</v>
      </c>
      <c r="C11" s="23" t="s">
        <v>106</v>
      </c>
      <c r="D11" s="80" t="s">
        <v>224</v>
      </c>
      <c r="E11" s="37">
        <v>4250</v>
      </c>
      <c r="F11" s="80" t="s">
        <v>223</v>
      </c>
      <c r="G11" s="24">
        <v>42370</v>
      </c>
      <c r="H11" s="24">
        <v>42551</v>
      </c>
      <c r="I11" s="25"/>
      <c r="J11" s="15" t="str">
        <f>说明!B39</f>
        <v>全国支持_行政部</v>
      </c>
    </row>
    <row r="12" spans="1:10">
      <c r="B12" s="22">
        <v>6</v>
      </c>
      <c r="C12" s="23" t="s">
        <v>107</v>
      </c>
      <c r="D12" s="80" t="s">
        <v>224</v>
      </c>
      <c r="E12" s="37">
        <f>425*7</f>
        <v>2975</v>
      </c>
      <c r="F12" s="80" t="s">
        <v>223</v>
      </c>
      <c r="G12" s="24">
        <v>42370</v>
      </c>
      <c r="H12" s="24">
        <v>42551</v>
      </c>
      <c r="J12" s="15" t="str">
        <f>说明!B40</f>
        <v>全国支持_人事部</v>
      </c>
    </row>
    <row r="13" spans="1:10">
      <c r="B13" s="22">
        <v>7</v>
      </c>
      <c r="C13" s="23" t="s">
        <v>10</v>
      </c>
      <c r="D13" s="23" t="s">
        <v>225</v>
      </c>
      <c r="E13" s="37">
        <v>4250</v>
      </c>
      <c r="F13" s="80" t="s">
        <v>228</v>
      </c>
      <c r="G13" s="24">
        <v>42370</v>
      </c>
      <c r="H13" s="24">
        <v>42735</v>
      </c>
      <c r="J13" s="15" t="str">
        <f>说明!B41</f>
        <v>全国支持_财务部</v>
      </c>
    </row>
    <row r="14" spans="1:10">
      <c r="B14" s="22">
        <v>8</v>
      </c>
      <c r="C14" s="23" t="s">
        <v>105</v>
      </c>
      <c r="D14" s="23" t="s">
        <v>226</v>
      </c>
      <c r="E14" s="37">
        <v>6800</v>
      </c>
      <c r="F14" s="80" t="s">
        <v>227</v>
      </c>
      <c r="G14" s="24">
        <v>42370</v>
      </c>
      <c r="H14" s="24">
        <v>42735</v>
      </c>
      <c r="J14" s="15" t="str">
        <f>说明!B42</f>
        <v>全国支持_法律部</v>
      </c>
    </row>
    <row r="15" spans="1:10">
      <c r="B15" s="22">
        <v>9</v>
      </c>
      <c r="C15" s="23" t="s">
        <v>106</v>
      </c>
      <c r="D15" s="23" t="s">
        <v>231</v>
      </c>
      <c r="E15" s="37">
        <v>25900</v>
      </c>
      <c r="F15" s="23" t="s">
        <v>232</v>
      </c>
      <c r="G15" s="24">
        <v>42370</v>
      </c>
      <c r="H15" s="24">
        <v>42735</v>
      </c>
      <c r="J15" s="15" t="str">
        <f>说明!B43</f>
        <v>全国支持_经营中心</v>
      </c>
    </row>
    <row r="16" spans="1:10">
      <c r="B16" s="22">
        <v>10</v>
      </c>
      <c r="C16" s="23" t="s">
        <v>106</v>
      </c>
      <c r="D16" s="23" t="s">
        <v>233</v>
      </c>
      <c r="E16" s="37">
        <v>4250</v>
      </c>
      <c r="F16" s="23" t="s">
        <v>234</v>
      </c>
      <c r="G16" s="24">
        <v>42551</v>
      </c>
      <c r="H16" s="24">
        <v>42735</v>
      </c>
      <c r="J16" s="15" t="str">
        <f>说明!B44</f>
        <v>全国支持_市场</v>
      </c>
    </row>
    <row r="17" spans="2:12">
      <c r="B17" s="22">
        <v>11</v>
      </c>
      <c r="C17" s="23" t="s">
        <v>106</v>
      </c>
      <c r="D17" s="23" t="s">
        <v>235</v>
      </c>
      <c r="E17" s="37">
        <v>3000</v>
      </c>
      <c r="F17" s="23" t="s">
        <v>236</v>
      </c>
      <c r="G17" s="24">
        <v>42370</v>
      </c>
      <c r="H17" s="24">
        <v>42735</v>
      </c>
      <c r="J17" s="15" t="str">
        <f>说明!B45</f>
        <v>全国支持_产品技术</v>
      </c>
      <c r="L17" s="87"/>
    </row>
    <row r="18" spans="2:12">
      <c r="B18" s="22">
        <v>12</v>
      </c>
      <c r="C18" s="23" t="s">
        <v>108</v>
      </c>
      <c r="D18" s="80" t="s">
        <v>243</v>
      </c>
      <c r="E18" s="37">
        <v>153000</v>
      </c>
      <c r="F18" s="80" t="s">
        <v>244</v>
      </c>
      <c r="G18" s="24">
        <v>42370</v>
      </c>
      <c r="H18" s="24">
        <v>42735</v>
      </c>
      <c r="J18" s="15" t="str">
        <f>说明!B30</f>
        <v>大区_沈斌</v>
      </c>
    </row>
    <row r="19" spans="2:12">
      <c r="B19" s="22">
        <v>13</v>
      </c>
      <c r="C19" s="23" t="s">
        <v>9</v>
      </c>
      <c r="D19" s="80" t="s">
        <v>245</v>
      </c>
      <c r="E19" s="37">
        <v>25000</v>
      </c>
      <c r="F19" s="80" t="s">
        <v>246</v>
      </c>
      <c r="G19" s="24">
        <v>42370</v>
      </c>
      <c r="H19" s="24">
        <v>42735</v>
      </c>
      <c r="J19" s="15" t="str">
        <f>说明!B31</f>
        <v>大区_谢徽</v>
      </c>
    </row>
    <row r="20" spans="2:12">
      <c r="B20" s="22">
        <v>14</v>
      </c>
      <c r="C20" s="23"/>
      <c r="D20" s="23"/>
      <c r="E20" s="37"/>
      <c r="F20" s="23"/>
      <c r="G20" s="24"/>
      <c r="H20" s="24"/>
      <c r="J20" s="15" t="str">
        <f>说明!B32</f>
        <v>大区_王彬</v>
      </c>
    </row>
    <row r="21" spans="2:12">
      <c r="B21" s="22">
        <v>15</v>
      </c>
      <c r="C21" s="23"/>
      <c r="D21" s="23"/>
      <c r="E21" s="37"/>
      <c r="F21" s="23"/>
      <c r="G21" s="24"/>
      <c r="H21" s="24"/>
      <c r="J21" s="15" t="str">
        <f>说明!B33</f>
        <v>大区_钱真</v>
      </c>
    </row>
    <row r="22" spans="2:12">
      <c r="B22" s="22">
        <v>16</v>
      </c>
      <c r="C22" s="23"/>
      <c r="D22" s="23"/>
      <c r="E22" s="37"/>
      <c r="F22" s="23"/>
      <c r="G22" s="24"/>
      <c r="H22" s="24"/>
      <c r="J22" s="15" t="str">
        <f>说明!B34</f>
        <v>大区_房莉</v>
      </c>
    </row>
    <row r="23" spans="2:12">
      <c r="B23" s="22">
        <v>17</v>
      </c>
      <c r="C23" s="23"/>
      <c r="D23" s="23"/>
      <c r="E23" s="37"/>
      <c r="F23" s="23"/>
      <c r="G23" s="24"/>
      <c r="H23" s="24"/>
      <c r="J23" s="15" t="str">
        <f>说明!B35</f>
        <v>大区_郑亨林</v>
      </c>
    </row>
    <row r="24" spans="2:12">
      <c r="B24" s="22">
        <v>18</v>
      </c>
      <c r="C24" s="23"/>
      <c r="D24" s="23"/>
      <c r="E24" s="37"/>
      <c r="F24" s="23"/>
      <c r="G24" s="24"/>
      <c r="H24" s="24"/>
      <c r="J24" s="15" t="str">
        <f>说明!B36</f>
        <v>大区_许效忠</v>
      </c>
    </row>
    <row r="25" spans="2:12">
      <c r="B25" s="22">
        <v>19</v>
      </c>
      <c r="C25" s="23"/>
      <c r="D25" s="23"/>
      <c r="E25" s="37"/>
      <c r="F25" s="23"/>
      <c r="G25" s="24"/>
      <c r="H25" s="24"/>
    </row>
    <row r="26" spans="2:12">
      <c r="B26" s="22">
        <v>20</v>
      </c>
      <c r="C26" s="23"/>
      <c r="D26" s="23"/>
      <c r="E26" s="37"/>
      <c r="F26" s="23"/>
      <c r="G26" s="24"/>
      <c r="H26" s="24"/>
    </row>
    <row r="30" spans="2:12">
      <c r="L30" s="87"/>
    </row>
  </sheetData>
  <autoFilter ref="A6:I6"/>
  <phoneticPr fontId="2" type="noConversion"/>
  <conditionalFormatting sqref="D1:D1048576">
    <cfRule type="duplicateValues" dxfId="8" priority="4"/>
  </conditionalFormatting>
  <conditionalFormatting sqref="D8">
    <cfRule type="duplicateValues" dxfId="7" priority="3"/>
  </conditionalFormatting>
  <conditionalFormatting sqref="D11:D12">
    <cfRule type="duplicateValues" dxfId="6" priority="2"/>
  </conditionalFormatting>
  <conditionalFormatting sqref="D15">
    <cfRule type="duplicateValues" dxfId="5" priority="1"/>
  </conditionalFormatting>
  <dataValidations count="2">
    <dataValidation type="list" allowBlank="1" showInputMessage="1" showErrorMessage="1" sqref="C7:C10 C13:C26">
      <formula1>$J$7:$J$24</formula1>
    </dataValidation>
    <dataValidation type="list" allowBlank="1" showInputMessage="1" showErrorMessage="1" sqref="C11:C12">
      <formula1>$J$7:$J$25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showGridLines="0" workbookViewId="0">
      <pane xSplit="3" ySplit="6" topLeftCell="D61" activePane="bottomRight" state="frozen"/>
      <selection activeCell="E5" sqref="E5"/>
      <selection pane="topRight" activeCell="E5" sqref="E5"/>
      <selection pane="bottomLeft" activeCell="E5" sqref="E5"/>
      <selection pane="bottomRight" activeCell="J45" sqref="J45"/>
    </sheetView>
  </sheetViews>
  <sheetFormatPr defaultRowHeight="14.25"/>
  <cols>
    <col min="1" max="1" width="1.625" style="15" customWidth="1"/>
    <col min="2" max="2" width="7.625" style="16" customWidth="1"/>
    <col min="3" max="3" width="11.75" style="13" customWidth="1"/>
    <col min="4" max="4" width="15.125" style="13" customWidth="1"/>
    <col min="5" max="5" width="12" style="35" bestFit="1" customWidth="1"/>
    <col min="6" max="6" width="37.125" style="45" bestFit="1" customWidth="1"/>
    <col min="7" max="8" width="9.5" style="14" customWidth="1"/>
    <col min="9" max="9" width="9" style="15"/>
    <col min="10" max="10" width="11.875" style="15" bestFit="1" customWidth="1"/>
    <col min="11" max="16384" width="9" style="15"/>
  </cols>
  <sheetData>
    <row r="1" spans="1:10">
      <c r="A1" s="11" t="s">
        <v>87</v>
      </c>
      <c r="B1" s="12"/>
    </row>
    <row r="2" spans="1:10">
      <c r="A2" s="1" t="s">
        <v>58</v>
      </c>
      <c r="B2" s="12"/>
    </row>
    <row r="3" spans="1:10" ht="9" customHeight="1">
      <c r="A3" s="11" t="s">
        <v>0</v>
      </c>
      <c r="B3" s="12"/>
    </row>
    <row r="4" spans="1:10">
      <c r="C4" s="17"/>
    </row>
    <row r="6" spans="1:10">
      <c r="B6" s="18" t="s">
        <v>2</v>
      </c>
      <c r="C6" s="19" t="s">
        <v>48</v>
      </c>
      <c r="D6" s="19" t="s">
        <v>3</v>
      </c>
      <c r="E6" s="36" t="s">
        <v>4</v>
      </c>
      <c r="F6" s="19" t="s">
        <v>5</v>
      </c>
      <c r="G6" s="21" t="s">
        <v>6</v>
      </c>
      <c r="H6" s="21" t="s">
        <v>7</v>
      </c>
      <c r="J6" s="19" t="s">
        <v>48</v>
      </c>
    </row>
    <row r="7" spans="1:10">
      <c r="B7" s="22">
        <v>1</v>
      </c>
      <c r="C7" s="23" t="s">
        <v>73</v>
      </c>
      <c r="D7" s="23" t="s">
        <v>124</v>
      </c>
      <c r="E7" s="37">
        <v>13090200</v>
      </c>
      <c r="F7" s="46" t="s">
        <v>125</v>
      </c>
      <c r="G7" s="24">
        <v>42370</v>
      </c>
      <c r="H7" s="24">
        <v>43100</v>
      </c>
      <c r="J7" s="82" t="s">
        <v>192</v>
      </c>
    </row>
    <row r="8" spans="1:10">
      <c r="B8" s="22">
        <v>2</v>
      </c>
      <c r="C8" s="23" t="s">
        <v>73</v>
      </c>
      <c r="D8" s="23" t="s">
        <v>126</v>
      </c>
      <c r="E8" s="37">
        <v>136500</v>
      </c>
      <c r="F8" s="46" t="s">
        <v>127</v>
      </c>
      <c r="G8" s="24">
        <v>42370</v>
      </c>
      <c r="H8" s="24">
        <v>42735</v>
      </c>
      <c r="J8" s="82" t="s">
        <v>194</v>
      </c>
    </row>
    <row r="9" spans="1:10">
      <c r="B9" s="22">
        <v>3</v>
      </c>
      <c r="C9" s="23" t="s">
        <v>173</v>
      </c>
      <c r="D9" s="23" t="s">
        <v>129</v>
      </c>
      <c r="E9" s="37">
        <v>50000</v>
      </c>
      <c r="F9" s="46" t="s">
        <v>121</v>
      </c>
      <c r="G9" s="24">
        <v>42347</v>
      </c>
      <c r="H9" s="24">
        <v>42460</v>
      </c>
      <c r="J9" s="47" t="s">
        <v>57</v>
      </c>
    </row>
    <row r="10" spans="1:10">
      <c r="B10" s="22">
        <v>4</v>
      </c>
      <c r="C10" s="23" t="s">
        <v>73</v>
      </c>
      <c r="D10" s="23" t="s">
        <v>130</v>
      </c>
      <c r="E10" s="37">
        <v>130000</v>
      </c>
      <c r="F10" s="81" t="s">
        <v>137</v>
      </c>
      <c r="G10" s="24">
        <v>42370</v>
      </c>
      <c r="H10" s="24">
        <v>42735</v>
      </c>
      <c r="I10" s="25"/>
      <c r="J10" s="47" t="s">
        <v>50</v>
      </c>
    </row>
    <row r="11" spans="1:10">
      <c r="B11" s="22">
        <v>5</v>
      </c>
      <c r="C11" s="23" t="s">
        <v>73</v>
      </c>
      <c r="D11" s="23" t="s">
        <v>122</v>
      </c>
      <c r="E11" s="37">
        <v>96000</v>
      </c>
      <c r="F11" s="46" t="s">
        <v>123</v>
      </c>
      <c r="G11" s="24">
        <v>42370</v>
      </c>
      <c r="H11" s="24">
        <v>42735</v>
      </c>
      <c r="I11" s="25"/>
      <c r="J11" s="82" t="s">
        <v>196</v>
      </c>
    </row>
    <row r="12" spans="1:10">
      <c r="B12" s="22">
        <v>6</v>
      </c>
      <c r="C12" s="23" t="s">
        <v>173</v>
      </c>
      <c r="D12" s="80" t="s">
        <v>132</v>
      </c>
      <c r="E12" s="37">
        <v>250000</v>
      </c>
      <c r="F12" s="81" t="s">
        <v>133</v>
      </c>
      <c r="G12" s="24">
        <v>42354</v>
      </c>
      <c r="H12" s="24">
        <v>42735</v>
      </c>
      <c r="J12" s="47" t="s">
        <v>52</v>
      </c>
    </row>
    <row r="13" spans="1:10">
      <c r="B13" s="22">
        <v>7</v>
      </c>
      <c r="C13" s="23" t="s">
        <v>177</v>
      </c>
      <c r="D13" s="80" t="s">
        <v>134</v>
      </c>
      <c r="E13" s="37">
        <v>54120</v>
      </c>
      <c r="F13" s="81" t="s">
        <v>135</v>
      </c>
      <c r="G13" s="24"/>
      <c r="H13" s="24"/>
      <c r="J13" s="47" t="s">
        <v>54</v>
      </c>
    </row>
    <row r="14" spans="1:10">
      <c r="B14" s="22">
        <v>8</v>
      </c>
      <c r="C14" s="23" t="s">
        <v>73</v>
      </c>
      <c r="D14" s="80" t="s">
        <v>136</v>
      </c>
      <c r="E14" s="37">
        <v>732672</v>
      </c>
      <c r="F14" s="81" t="s">
        <v>138</v>
      </c>
      <c r="G14" s="24">
        <v>42370</v>
      </c>
      <c r="H14" s="24">
        <v>42735</v>
      </c>
      <c r="J14" s="47" t="s">
        <v>55</v>
      </c>
    </row>
    <row r="15" spans="1:10">
      <c r="B15" s="22">
        <v>9</v>
      </c>
      <c r="C15" s="23" t="s">
        <v>73</v>
      </c>
      <c r="D15" s="80" t="s">
        <v>139</v>
      </c>
      <c r="E15" s="37">
        <v>492984</v>
      </c>
      <c r="F15" s="81" t="s">
        <v>141</v>
      </c>
      <c r="G15" s="24">
        <v>42370</v>
      </c>
      <c r="H15" s="24">
        <v>42735</v>
      </c>
      <c r="J15" s="47" t="s">
        <v>46</v>
      </c>
    </row>
    <row r="16" spans="1:10">
      <c r="B16" s="22">
        <v>10</v>
      </c>
      <c r="C16" s="23" t="s">
        <v>73</v>
      </c>
      <c r="D16" s="80" t="s">
        <v>140</v>
      </c>
      <c r="E16" s="37">
        <v>13551.07</v>
      </c>
      <c r="F16" s="81" t="s">
        <v>142</v>
      </c>
      <c r="G16" s="24"/>
      <c r="H16" s="24"/>
      <c r="J16" s="47" t="s">
        <v>60</v>
      </c>
    </row>
    <row r="17" spans="2:10">
      <c r="B17" s="22">
        <v>11</v>
      </c>
      <c r="C17" s="23" t="s">
        <v>143</v>
      </c>
      <c r="D17" s="80" t="s">
        <v>144</v>
      </c>
      <c r="E17" s="37">
        <v>1200000</v>
      </c>
      <c r="F17" s="81" t="s">
        <v>145</v>
      </c>
      <c r="G17" s="24">
        <v>42369</v>
      </c>
      <c r="H17" s="24">
        <v>42582</v>
      </c>
      <c r="J17" s="47" t="s">
        <v>62</v>
      </c>
    </row>
    <row r="18" spans="2:10">
      <c r="B18" s="22">
        <v>12</v>
      </c>
      <c r="C18" s="23" t="s">
        <v>146</v>
      </c>
      <c r="D18" s="80" t="s">
        <v>147</v>
      </c>
      <c r="E18" s="37">
        <v>250000</v>
      </c>
      <c r="F18" s="81" t="s">
        <v>148</v>
      </c>
      <c r="G18" s="24">
        <v>42339</v>
      </c>
      <c r="H18" s="24">
        <v>42735</v>
      </c>
      <c r="J18" s="47" t="s">
        <v>81</v>
      </c>
    </row>
    <row r="19" spans="2:10">
      <c r="B19" s="22">
        <v>13</v>
      </c>
      <c r="C19" s="23" t="s">
        <v>177</v>
      </c>
      <c r="D19" s="80" t="s">
        <v>149</v>
      </c>
      <c r="E19" s="37">
        <v>20000</v>
      </c>
      <c r="F19" s="81" t="s">
        <v>150</v>
      </c>
      <c r="G19" s="24"/>
      <c r="H19" s="24"/>
      <c r="J19" s="47" t="s">
        <v>63</v>
      </c>
    </row>
    <row r="20" spans="2:10">
      <c r="B20" s="22">
        <v>14</v>
      </c>
      <c r="C20" s="23" t="s">
        <v>71</v>
      </c>
      <c r="D20" s="80" t="s">
        <v>151</v>
      </c>
      <c r="E20" s="37">
        <v>11791.58</v>
      </c>
      <c r="F20" s="81" t="s">
        <v>152</v>
      </c>
      <c r="G20" s="24"/>
      <c r="H20" s="24"/>
      <c r="J20" s="47" t="s">
        <v>70</v>
      </c>
    </row>
    <row r="21" spans="2:10">
      <c r="B21" s="22">
        <v>15</v>
      </c>
      <c r="C21" s="23" t="s">
        <v>177</v>
      </c>
      <c r="D21" s="80" t="s">
        <v>155</v>
      </c>
      <c r="E21" s="37">
        <v>705300</v>
      </c>
      <c r="F21" s="81" t="s">
        <v>156</v>
      </c>
      <c r="G21" s="24"/>
      <c r="H21" s="24"/>
      <c r="J21" s="47" t="s">
        <v>72</v>
      </c>
    </row>
    <row r="22" spans="2:10">
      <c r="B22" s="22">
        <v>16</v>
      </c>
      <c r="C22" s="23" t="s">
        <v>159</v>
      </c>
      <c r="D22" s="80" t="s">
        <v>161</v>
      </c>
      <c r="E22" s="37">
        <v>36700</v>
      </c>
      <c r="F22" s="81" t="s">
        <v>162</v>
      </c>
      <c r="G22" s="24">
        <v>42417</v>
      </c>
      <c r="H22" s="24">
        <v>42427</v>
      </c>
      <c r="J22" s="47" t="s">
        <v>77</v>
      </c>
    </row>
    <row r="23" spans="2:10">
      <c r="B23" s="22">
        <v>17</v>
      </c>
      <c r="C23" s="23" t="s">
        <v>177</v>
      </c>
      <c r="D23" s="80" t="s">
        <v>163</v>
      </c>
      <c r="E23" s="37">
        <v>16000</v>
      </c>
      <c r="F23" s="81" t="s">
        <v>164</v>
      </c>
      <c r="G23" s="24"/>
      <c r="H23" s="24"/>
      <c r="J23" s="47" t="s">
        <v>75</v>
      </c>
    </row>
    <row r="24" spans="2:10">
      <c r="B24" s="22">
        <v>18</v>
      </c>
      <c r="C24" s="23" t="s">
        <v>177</v>
      </c>
      <c r="D24" s="80" t="s">
        <v>167</v>
      </c>
      <c r="E24" s="37">
        <v>1815240</v>
      </c>
      <c r="F24" s="81" t="s">
        <v>168</v>
      </c>
      <c r="G24" s="24"/>
      <c r="H24" s="24"/>
      <c r="J24" s="82" t="s">
        <v>178</v>
      </c>
    </row>
    <row r="25" spans="2:10">
      <c r="B25" s="22">
        <v>19</v>
      </c>
      <c r="C25" s="23" t="s">
        <v>191</v>
      </c>
      <c r="D25" s="23" t="s">
        <v>183</v>
      </c>
      <c r="E25" s="37">
        <v>4000000</v>
      </c>
      <c r="F25" s="46" t="s">
        <v>184</v>
      </c>
      <c r="G25" s="24"/>
      <c r="H25" s="24"/>
      <c r="J25" s="47" t="s">
        <v>79</v>
      </c>
    </row>
    <row r="26" spans="2:10">
      <c r="B26" s="22">
        <v>20</v>
      </c>
      <c r="C26" s="23" t="s">
        <v>193</v>
      </c>
      <c r="D26" s="23" t="s">
        <v>186</v>
      </c>
      <c r="E26" s="37">
        <v>250000</v>
      </c>
      <c r="F26" s="46" t="s">
        <v>185</v>
      </c>
      <c r="G26" s="24"/>
      <c r="H26" s="24"/>
      <c r="J26" s="47" t="s">
        <v>82</v>
      </c>
    </row>
    <row r="27" spans="2:10">
      <c r="B27" s="22">
        <v>21</v>
      </c>
      <c r="C27" s="23" t="s">
        <v>195</v>
      </c>
      <c r="D27" s="23" t="s">
        <v>189</v>
      </c>
      <c r="E27" s="37">
        <v>100000</v>
      </c>
      <c r="F27" s="46" t="s">
        <v>187</v>
      </c>
      <c r="G27" s="24"/>
      <c r="H27" s="24"/>
      <c r="J27" s="82" t="s">
        <v>160</v>
      </c>
    </row>
    <row r="28" spans="2:10">
      <c r="B28" s="22">
        <v>22</v>
      </c>
      <c r="C28" s="23" t="s">
        <v>195</v>
      </c>
      <c r="D28" s="23" t="s">
        <v>190</v>
      </c>
      <c r="E28" s="37">
        <v>100000</v>
      </c>
      <c r="F28" s="46" t="s">
        <v>188</v>
      </c>
      <c r="G28" s="24"/>
      <c r="H28" s="24"/>
      <c r="J28" s="82" t="s">
        <v>174</v>
      </c>
    </row>
    <row r="29" spans="2:10">
      <c r="B29" s="22">
        <v>23</v>
      </c>
      <c r="C29" s="23" t="s">
        <v>49</v>
      </c>
      <c r="D29" s="23" t="s">
        <v>197</v>
      </c>
      <c r="E29" s="37">
        <v>50000</v>
      </c>
      <c r="F29" s="46" t="s">
        <v>209</v>
      </c>
      <c r="G29" s="24"/>
      <c r="H29" s="24"/>
      <c r="J29" s="47" t="s">
        <v>83</v>
      </c>
    </row>
    <row r="30" spans="2:10">
      <c r="B30" s="22">
        <v>24</v>
      </c>
      <c r="C30" s="23" t="s">
        <v>49</v>
      </c>
      <c r="D30" s="23" t="s">
        <v>198</v>
      </c>
      <c r="E30" s="37">
        <v>250000</v>
      </c>
      <c r="F30" s="46" t="s">
        <v>209</v>
      </c>
      <c r="G30" s="24"/>
      <c r="H30" s="24"/>
      <c r="J30" s="82" t="s">
        <v>78</v>
      </c>
    </row>
    <row r="31" spans="2:10">
      <c r="B31" s="22">
        <v>25</v>
      </c>
      <c r="C31" s="23" t="s">
        <v>51</v>
      </c>
      <c r="D31" s="23" t="s">
        <v>199</v>
      </c>
      <c r="E31" s="37">
        <v>200000</v>
      </c>
      <c r="F31" s="46" t="s">
        <v>210</v>
      </c>
      <c r="G31" s="24"/>
      <c r="H31" s="24"/>
      <c r="J31" s="47"/>
    </row>
    <row r="32" spans="2:10">
      <c r="B32" s="22">
        <v>26</v>
      </c>
      <c r="C32" s="23" t="s">
        <v>49</v>
      </c>
      <c r="D32" s="23" t="s">
        <v>200</v>
      </c>
      <c r="E32" s="37">
        <v>162000</v>
      </c>
      <c r="F32" s="46" t="s">
        <v>211</v>
      </c>
      <c r="G32" s="24"/>
      <c r="H32" s="24"/>
    </row>
    <row r="33" spans="2:10">
      <c r="B33" s="22">
        <v>27</v>
      </c>
      <c r="C33" s="23" t="s">
        <v>49</v>
      </c>
      <c r="D33" s="23" t="s">
        <v>201</v>
      </c>
      <c r="E33" s="37">
        <v>210000</v>
      </c>
      <c r="F33" s="46" t="s">
        <v>212</v>
      </c>
      <c r="G33" s="24"/>
      <c r="H33" s="24"/>
    </row>
    <row r="34" spans="2:10">
      <c r="B34" s="22">
        <v>28</v>
      </c>
      <c r="C34" s="23" t="s">
        <v>49</v>
      </c>
      <c r="D34" s="23" t="s">
        <v>202</v>
      </c>
      <c r="E34" s="37">
        <v>47757</v>
      </c>
      <c r="F34" s="46" t="s">
        <v>213</v>
      </c>
      <c r="G34" s="24"/>
      <c r="H34" s="24"/>
    </row>
    <row r="35" spans="2:10">
      <c r="B35" s="22">
        <v>29</v>
      </c>
      <c r="C35" s="23" t="s">
        <v>49</v>
      </c>
      <c r="D35" s="23" t="s">
        <v>203</v>
      </c>
      <c r="E35" s="37">
        <v>270000</v>
      </c>
      <c r="F35" s="46" t="s">
        <v>214</v>
      </c>
      <c r="G35" s="24"/>
      <c r="H35" s="24"/>
    </row>
    <row r="36" spans="2:10">
      <c r="B36" s="22">
        <v>30</v>
      </c>
      <c r="C36" s="23" t="s">
        <v>51</v>
      </c>
      <c r="D36" s="23" t="s">
        <v>204</v>
      </c>
      <c r="E36" s="37">
        <v>110000</v>
      </c>
      <c r="F36" s="46" t="s">
        <v>215</v>
      </c>
      <c r="G36" s="24"/>
      <c r="H36" s="24"/>
    </row>
    <row r="37" spans="2:10">
      <c r="B37" s="22">
        <v>31</v>
      </c>
      <c r="C37" s="23" t="s">
        <v>51</v>
      </c>
      <c r="D37" s="23" t="s">
        <v>205</v>
      </c>
      <c r="E37" s="37">
        <v>590000</v>
      </c>
      <c r="F37" s="46" t="s">
        <v>216</v>
      </c>
      <c r="G37" s="24"/>
      <c r="H37" s="24"/>
    </row>
    <row r="38" spans="2:10">
      <c r="B38" s="22">
        <v>32</v>
      </c>
      <c r="C38" s="23" t="s">
        <v>49</v>
      </c>
      <c r="D38" s="23" t="s">
        <v>206</v>
      </c>
      <c r="E38" s="37">
        <v>300000</v>
      </c>
      <c r="F38" s="46" t="s">
        <v>217</v>
      </c>
      <c r="G38" s="24"/>
      <c r="H38" s="24"/>
    </row>
    <row r="39" spans="2:10">
      <c r="B39" s="22">
        <v>33</v>
      </c>
      <c r="C39" s="23" t="s">
        <v>51</v>
      </c>
      <c r="D39" s="23" t="s">
        <v>207</v>
      </c>
      <c r="E39" s="37">
        <v>140000</v>
      </c>
      <c r="F39" s="46" t="s">
        <v>218</v>
      </c>
      <c r="G39" s="24"/>
      <c r="H39" s="24"/>
    </row>
    <row r="40" spans="2:10">
      <c r="B40" s="22">
        <v>34</v>
      </c>
      <c r="C40" s="23" t="s">
        <v>51</v>
      </c>
      <c r="D40" s="23" t="s">
        <v>208</v>
      </c>
      <c r="E40" s="37">
        <v>500000</v>
      </c>
      <c r="F40" s="46" t="s">
        <v>210</v>
      </c>
      <c r="G40" s="24"/>
      <c r="H40" s="24"/>
    </row>
    <row r="41" spans="2:10">
      <c r="B41" s="22">
        <v>35</v>
      </c>
      <c r="C41" s="23" t="s">
        <v>195</v>
      </c>
      <c r="D41" s="23" t="s">
        <v>239</v>
      </c>
      <c r="E41" s="37">
        <v>2000000</v>
      </c>
      <c r="F41" s="46" t="s">
        <v>240</v>
      </c>
      <c r="G41" s="24"/>
      <c r="H41" s="24"/>
    </row>
    <row r="42" spans="2:10">
      <c r="B42" s="22">
        <v>36</v>
      </c>
      <c r="C42" s="23" t="s">
        <v>193</v>
      </c>
      <c r="D42" s="23" t="s">
        <v>241</v>
      </c>
      <c r="E42" s="37">
        <v>3050000</v>
      </c>
      <c r="F42" s="46" t="s">
        <v>242</v>
      </c>
      <c r="G42" s="24"/>
      <c r="H42" s="24"/>
    </row>
    <row r="43" spans="2:10">
      <c r="B43" s="22">
        <v>37</v>
      </c>
      <c r="C43" s="23" t="s">
        <v>146</v>
      </c>
      <c r="D43" s="80" t="s">
        <v>247</v>
      </c>
      <c r="E43" s="37">
        <v>4900</v>
      </c>
      <c r="F43" s="81" t="s">
        <v>253</v>
      </c>
      <c r="G43" s="24">
        <v>42370</v>
      </c>
      <c r="H43" s="24">
        <v>42400</v>
      </c>
    </row>
    <row r="44" spans="2:10">
      <c r="B44" s="22">
        <v>38</v>
      </c>
      <c r="C44" s="23" t="s">
        <v>171</v>
      </c>
      <c r="D44" s="80" t="s">
        <v>248</v>
      </c>
      <c r="E44" s="37">
        <v>13000</v>
      </c>
      <c r="F44" s="81" t="s">
        <v>249</v>
      </c>
      <c r="G44" s="24">
        <v>42370</v>
      </c>
      <c r="H44" s="24">
        <v>42400</v>
      </c>
    </row>
    <row r="45" spans="2:10">
      <c r="B45" s="22">
        <v>39</v>
      </c>
      <c r="C45" s="23" t="s">
        <v>74</v>
      </c>
      <c r="D45" s="80" t="s">
        <v>250</v>
      </c>
      <c r="E45" s="37">
        <v>8000</v>
      </c>
      <c r="F45" s="81" t="s">
        <v>251</v>
      </c>
      <c r="G45" s="24">
        <v>42366</v>
      </c>
      <c r="H45" s="24">
        <v>42392</v>
      </c>
    </row>
    <row r="46" spans="2:10">
      <c r="B46" s="22">
        <v>40</v>
      </c>
      <c r="C46" s="23" t="s">
        <v>146</v>
      </c>
      <c r="D46" s="80" t="s">
        <v>252</v>
      </c>
      <c r="E46" s="37">
        <v>5600</v>
      </c>
      <c r="F46" s="81" t="s">
        <v>253</v>
      </c>
      <c r="G46" s="24">
        <v>42370</v>
      </c>
      <c r="H46" s="24">
        <v>42735</v>
      </c>
      <c r="J46" s="87"/>
    </row>
    <row r="47" spans="2:10">
      <c r="B47" s="22">
        <v>41</v>
      </c>
      <c r="C47" s="23" t="s">
        <v>171</v>
      </c>
      <c r="D47" s="80" t="s">
        <v>254</v>
      </c>
      <c r="E47" s="37">
        <v>3000</v>
      </c>
      <c r="F47" s="81" t="s">
        <v>255</v>
      </c>
      <c r="G47" s="24">
        <v>42370</v>
      </c>
      <c r="H47" s="24">
        <v>42400</v>
      </c>
    </row>
    <row r="48" spans="2:10">
      <c r="B48" s="22">
        <v>42</v>
      </c>
      <c r="C48" s="23" t="s">
        <v>171</v>
      </c>
      <c r="D48" s="80" t="s">
        <v>256</v>
      </c>
      <c r="E48" s="37">
        <v>2000</v>
      </c>
      <c r="F48" s="81" t="s">
        <v>257</v>
      </c>
      <c r="G48" s="24">
        <v>42403</v>
      </c>
      <c r="H48" s="24">
        <v>42429</v>
      </c>
    </row>
    <row r="49" spans="2:12">
      <c r="B49" s="22">
        <v>43</v>
      </c>
      <c r="C49" s="23" t="s">
        <v>171</v>
      </c>
      <c r="D49" s="80" t="s">
        <v>258</v>
      </c>
      <c r="E49" s="37">
        <v>80000</v>
      </c>
      <c r="F49" s="81" t="s">
        <v>259</v>
      </c>
      <c r="G49" s="24">
        <v>42430</v>
      </c>
      <c r="H49" s="24">
        <v>42794</v>
      </c>
    </row>
    <row r="50" spans="2:12">
      <c r="B50" s="22">
        <v>44</v>
      </c>
      <c r="C50" s="23" t="s">
        <v>171</v>
      </c>
      <c r="D50" s="80" t="s">
        <v>260</v>
      </c>
      <c r="E50" s="37">
        <v>30000</v>
      </c>
      <c r="F50" s="81" t="s">
        <v>261</v>
      </c>
      <c r="G50" s="24">
        <v>42445</v>
      </c>
      <c r="H50" s="24">
        <v>42475</v>
      </c>
    </row>
    <row r="51" spans="2:12">
      <c r="B51" s="22">
        <v>45</v>
      </c>
      <c r="C51" s="23" t="s">
        <v>74</v>
      </c>
      <c r="D51" s="80" t="s">
        <v>262</v>
      </c>
      <c r="E51" s="37">
        <v>9000</v>
      </c>
      <c r="F51" s="81" t="s">
        <v>263</v>
      </c>
      <c r="G51" s="24">
        <v>42439</v>
      </c>
      <c r="H51" s="24">
        <v>42441</v>
      </c>
    </row>
    <row r="52" spans="2:12">
      <c r="B52" s="22">
        <v>46</v>
      </c>
      <c r="C52" s="23" t="s">
        <v>177</v>
      </c>
      <c r="D52" s="80" t="s">
        <v>264</v>
      </c>
      <c r="E52" s="37">
        <v>121500</v>
      </c>
      <c r="F52" s="81" t="s">
        <v>265</v>
      </c>
      <c r="G52" s="24"/>
      <c r="H52" s="24"/>
    </row>
    <row r="53" spans="2:12">
      <c r="B53" s="22">
        <v>47</v>
      </c>
      <c r="C53" s="23" t="s">
        <v>173</v>
      </c>
      <c r="D53" s="80" t="s">
        <v>266</v>
      </c>
      <c r="E53" s="37">
        <v>280000</v>
      </c>
      <c r="F53" s="81" t="s">
        <v>267</v>
      </c>
      <c r="G53" s="24"/>
      <c r="H53" s="24"/>
    </row>
    <row r="54" spans="2:12">
      <c r="B54" s="22">
        <v>48</v>
      </c>
      <c r="C54" s="23" t="s">
        <v>61</v>
      </c>
      <c r="D54" s="80" t="s">
        <v>306</v>
      </c>
      <c r="E54" s="37">
        <v>1080000</v>
      </c>
      <c r="F54" s="81" t="s">
        <v>307</v>
      </c>
      <c r="G54" s="24">
        <v>42370</v>
      </c>
      <c r="H54" s="24">
        <v>42551</v>
      </c>
    </row>
    <row r="55" spans="2:12">
      <c r="B55" s="22">
        <v>49</v>
      </c>
      <c r="C55" s="23" t="s">
        <v>74</v>
      </c>
      <c r="D55" s="80" t="s">
        <v>308</v>
      </c>
      <c r="E55" s="37">
        <v>15800</v>
      </c>
      <c r="F55" s="81" t="s">
        <v>309</v>
      </c>
      <c r="G55" s="24">
        <v>42370</v>
      </c>
      <c r="H55" s="24">
        <v>42735</v>
      </c>
    </row>
    <row r="56" spans="2:12">
      <c r="B56" s="22">
        <v>50</v>
      </c>
      <c r="C56" s="23" t="s">
        <v>71</v>
      </c>
      <c r="D56" s="80" t="s">
        <v>310</v>
      </c>
      <c r="E56" s="37">
        <v>141040</v>
      </c>
      <c r="F56" s="46" t="s">
        <v>311</v>
      </c>
      <c r="G56" s="24">
        <v>42477</v>
      </c>
      <c r="H56" s="24">
        <v>42842</v>
      </c>
      <c r="L56" s="87"/>
    </row>
    <row r="57" spans="2:12">
      <c r="B57" s="22">
        <v>51</v>
      </c>
      <c r="C57" s="23" t="s">
        <v>78</v>
      </c>
      <c r="D57" s="80" t="s">
        <v>312</v>
      </c>
      <c r="E57" s="37">
        <v>185300</v>
      </c>
      <c r="F57" s="46" t="s">
        <v>313</v>
      </c>
      <c r="G57" s="24">
        <v>42461</v>
      </c>
      <c r="H57" s="24">
        <v>42825</v>
      </c>
    </row>
    <row r="58" spans="2:12">
      <c r="B58" s="22">
        <v>52</v>
      </c>
      <c r="C58" s="23" t="s">
        <v>51</v>
      </c>
      <c r="D58" s="80" t="s">
        <v>314</v>
      </c>
      <c r="E58" s="37">
        <v>10000</v>
      </c>
      <c r="F58" s="81" t="s">
        <v>315</v>
      </c>
      <c r="G58" s="24"/>
      <c r="H58" s="24"/>
    </row>
    <row r="59" spans="2:12">
      <c r="B59" s="22">
        <v>53</v>
      </c>
      <c r="C59" s="23" t="s">
        <v>171</v>
      </c>
      <c r="D59" s="23" t="s">
        <v>316</v>
      </c>
      <c r="E59" s="37">
        <v>9500</v>
      </c>
      <c r="F59" s="46" t="s">
        <v>317</v>
      </c>
      <c r="G59" s="24"/>
      <c r="H59" s="24"/>
      <c r="J59" s="87"/>
      <c r="K59" s="87"/>
    </row>
    <row r="60" spans="2:12">
      <c r="B60" s="22">
        <v>54</v>
      </c>
      <c r="C60" s="23" t="s">
        <v>191</v>
      </c>
      <c r="D60" s="23" t="s">
        <v>318</v>
      </c>
      <c r="E60" s="37">
        <v>8540000</v>
      </c>
      <c r="F60" s="46" t="s">
        <v>319</v>
      </c>
      <c r="G60" s="24">
        <v>42370</v>
      </c>
      <c r="H60" s="24">
        <v>42735</v>
      </c>
      <c r="J60" s="87"/>
    </row>
    <row r="61" spans="2:12">
      <c r="B61" s="22">
        <v>55</v>
      </c>
      <c r="C61" s="23" t="s">
        <v>51</v>
      </c>
      <c r="D61" s="80" t="s">
        <v>320</v>
      </c>
      <c r="E61" s="37">
        <v>100000</v>
      </c>
      <c r="F61" s="81" t="s">
        <v>321</v>
      </c>
      <c r="G61" s="24"/>
      <c r="H61" s="24"/>
    </row>
    <row r="62" spans="2:12">
      <c r="B62" s="22">
        <v>56</v>
      </c>
      <c r="C62" s="23" t="s">
        <v>170</v>
      </c>
      <c r="D62" s="80" t="s">
        <v>322</v>
      </c>
      <c r="E62" s="37">
        <v>5400</v>
      </c>
      <c r="F62" s="81" t="s">
        <v>323</v>
      </c>
      <c r="G62" s="24">
        <v>42461</v>
      </c>
      <c r="H62" s="24">
        <v>42735</v>
      </c>
    </row>
    <row r="63" spans="2:12">
      <c r="B63" s="22">
        <v>57</v>
      </c>
      <c r="C63" s="23" t="s">
        <v>146</v>
      </c>
      <c r="D63" s="80" t="s">
        <v>324</v>
      </c>
      <c r="E63" s="37">
        <v>96473.16</v>
      </c>
      <c r="F63" s="81" t="s">
        <v>325</v>
      </c>
      <c r="G63" s="24"/>
      <c r="H63" s="24"/>
    </row>
    <row r="64" spans="2:12">
      <c r="B64" s="22">
        <v>58</v>
      </c>
      <c r="C64" s="23" t="s">
        <v>69</v>
      </c>
      <c r="D64" s="80" t="s">
        <v>326</v>
      </c>
      <c r="E64" s="37">
        <v>80700</v>
      </c>
      <c r="F64" s="81" t="s">
        <v>327</v>
      </c>
      <c r="G64" s="24"/>
      <c r="H64" s="24"/>
    </row>
    <row r="65" spans="2:8">
      <c r="B65" s="22">
        <v>59</v>
      </c>
      <c r="C65" s="23" t="s">
        <v>69</v>
      </c>
      <c r="D65" s="80" t="s">
        <v>328</v>
      </c>
      <c r="E65" s="37">
        <v>57415</v>
      </c>
      <c r="F65" s="81" t="s">
        <v>329</v>
      </c>
      <c r="G65" s="24"/>
      <c r="H65" s="24"/>
    </row>
    <row r="66" spans="2:8">
      <c r="B66" s="60">
        <v>60</v>
      </c>
      <c r="C66" s="23" t="s">
        <v>69</v>
      </c>
      <c r="D66" s="80" t="s">
        <v>330</v>
      </c>
      <c r="E66" s="37">
        <v>89280</v>
      </c>
      <c r="F66" s="81" t="s">
        <v>331</v>
      </c>
      <c r="G66" s="24"/>
      <c r="H66" s="24"/>
    </row>
    <row r="67" spans="2:8">
      <c r="B67" s="60">
        <v>61</v>
      </c>
      <c r="C67" s="23" t="s">
        <v>169</v>
      </c>
      <c r="D67" s="80" t="s">
        <v>332</v>
      </c>
      <c r="E67" s="37">
        <v>1800000</v>
      </c>
      <c r="F67" s="81" t="s">
        <v>333</v>
      </c>
      <c r="G67" s="24">
        <v>42370</v>
      </c>
      <c r="H67" s="24">
        <v>42735</v>
      </c>
    </row>
    <row r="68" spans="2:8">
      <c r="B68" s="60">
        <v>62</v>
      </c>
      <c r="C68" s="23" t="s">
        <v>61</v>
      </c>
      <c r="D68" s="80" t="s">
        <v>334</v>
      </c>
      <c r="E68" s="37">
        <v>1080000</v>
      </c>
      <c r="F68" s="81" t="s">
        <v>335</v>
      </c>
      <c r="G68" s="24">
        <v>42461</v>
      </c>
      <c r="H68" s="24">
        <v>42735</v>
      </c>
    </row>
    <row r="69" spans="2:8">
      <c r="B69" s="60">
        <v>63</v>
      </c>
      <c r="C69" s="23" t="s">
        <v>51</v>
      </c>
      <c r="D69" s="23" t="s">
        <v>336</v>
      </c>
      <c r="E69" s="37">
        <v>38557</v>
      </c>
      <c r="F69" s="46" t="s">
        <v>338</v>
      </c>
      <c r="G69" s="24"/>
      <c r="H69" s="24"/>
    </row>
    <row r="70" spans="2:8">
      <c r="B70" s="60">
        <v>64</v>
      </c>
      <c r="C70" s="23" t="s">
        <v>51</v>
      </c>
      <c r="D70" s="23" t="s">
        <v>337</v>
      </c>
      <c r="E70" s="37">
        <v>270000</v>
      </c>
      <c r="F70" s="46" t="s">
        <v>339</v>
      </c>
      <c r="G70" s="24"/>
      <c r="H70" s="24"/>
    </row>
    <row r="71" spans="2:8">
      <c r="B71" s="60">
        <v>65</v>
      </c>
      <c r="C71" s="23" t="s">
        <v>51</v>
      </c>
      <c r="D71" s="23" t="s">
        <v>345</v>
      </c>
      <c r="E71" s="37">
        <v>10000</v>
      </c>
      <c r="F71" s="46" t="s">
        <v>340</v>
      </c>
      <c r="G71" s="24"/>
      <c r="H71" s="24"/>
    </row>
    <row r="72" spans="2:8">
      <c r="B72" s="60">
        <v>66</v>
      </c>
      <c r="C72" s="23" t="s">
        <v>51</v>
      </c>
      <c r="D72" s="23" t="s">
        <v>346</v>
      </c>
      <c r="E72" s="37">
        <v>30000</v>
      </c>
      <c r="F72" s="46" t="s">
        <v>341</v>
      </c>
      <c r="G72" s="24"/>
      <c r="H72" s="24"/>
    </row>
    <row r="73" spans="2:8">
      <c r="B73" s="60">
        <v>67</v>
      </c>
      <c r="C73" s="23" t="s">
        <v>51</v>
      </c>
      <c r="D73" s="23" t="s">
        <v>347</v>
      </c>
      <c r="E73" s="37">
        <v>503.2</v>
      </c>
      <c r="F73" s="46" t="s">
        <v>342</v>
      </c>
      <c r="G73" s="24"/>
      <c r="H73" s="24"/>
    </row>
    <row r="74" spans="2:8">
      <c r="B74" s="60">
        <v>68</v>
      </c>
      <c r="C74" s="23" t="s">
        <v>51</v>
      </c>
      <c r="D74" s="23" t="s">
        <v>348</v>
      </c>
      <c r="E74" s="37">
        <v>40000</v>
      </c>
      <c r="F74" s="46" t="s">
        <v>343</v>
      </c>
      <c r="G74" s="24"/>
      <c r="H74" s="24"/>
    </row>
    <row r="75" spans="2:8">
      <c r="B75" s="60">
        <v>69</v>
      </c>
      <c r="C75" s="23" t="s">
        <v>51</v>
      </c>
      <c r="D75" s="23" t="s">
        <v>349</v>
      </c>
      <c r="E75" s="37">
        <v>5300</v>
      </c>
      <c r="F75" s="46" t="s">
        <v>344</v>
      </c>
      <c r="G75" s="24"/>
      <c r="H75" s="24"/>
    </row>
    <row r="76" spans="2:8">
      <c r="B76" s="60">
        <v>70</v>
      </c>
      <c r="C76" s="23" t="s">
        <v>51</v>
      </c>
      <c r="D76" s="80" t="s">
        <v>351</v>
      </c>
      <c r="E76" s="37">
        <v>90000</v>
      </c>
      <c r="F76" s="81" t="s">
        <v>350</v>
      </c>
      <c r="G76" s="24">
        <v>42461</v>
      </c>
      <c r="H76" s="24">
        <v>42826</v>
      </c>
    </row>
    <row r="77" spans="2:8">
      <c r="B77" s="60">
        <v>71</v>
      </c>
      <c r="C77" s="23" t="s">
        <v>74</v>
      </c>
      <c r="D77" s="80" t="s">
        <v>352</v>
      </c>
      <c r="E77" s="37">
        <v>20000</v>
      </c>
      <c r="F77" s="81" t="s">
        <v>353</v>
      </c>
      <c r="G77" s="24"/>
      <c r="H77" s="24"/>
    </row>
    <row r="78" spans="2:8">
      <c r="B78" s="60">
        <v>72</v>
      </c>
      <c r="C78" s="23" t="s">
        <v>74</v>
      </c>
      <c r="D78" s="80" t="s">
        <v>355</v>
      </c>
      <c r="E78" s="37">
        <v>68000</v>
      </c>
      <c r="F78" s="81" t="s">
        <v>354</v>
      </c>
      <c r="G78" s="24"/>
      <c r="H78" s="24"/>
    </row>
    <row r="79" spans="2:8">
      <c r="B79" s="60">
        <v>73</v>
      </c>
      <c r="C79" s="23" t="s">
        <v>171</v>
      </c>
      <c r="D79" s="80" t="s">
        <v>356</v>
      </c>
      <c r="E79" s="37">
        <v>130000</v>
      </c>
      <c r="F79" s="46" t="s">
        <v>357</v>
      </c>
      <c r="G79" s="24">
        <v>42481</v>
      </c>
      <c r="H79" s="24">
        <v>42521</v>
      </c>
    </row>
    <row r="80" spans="2:8">
      <c r="B80" s="60">
        <v>74</v>
      </c>
      <c r="C80" s="23" t="s">
        <v>171</v>
      </c>
      <c r="D80" s="80" t="s">
        <v>366</v>
      </c>
      <c r="E80" s="37">
        <v>4500</v>
      </c>
      <c r="F80" s="81" t="s">
        <v>367</v>
      </c>
      <c r="G80" s="24"/>
      <c r="H80" s="24"/>
    </row>
    <row r="81" spans="2:8">
      <c r="B81" s="60">
        <v>75</v>
      </c>
      <c r="C81" s="23" t="s">
        <v>47</v>
      </c>
      <c r="D81" s="80" t="s">
        <v>369</v>
      </c>
      <c r="E81" s="37">
        <v>40844.5</v>
      </c>
      <c r="F81" s="81" t="s">
        <v>368</v>
      </c>
      <c r="G81" s="24"/>
      <c r="H81" s="24"/>
    </row>
    <row r="82" spans="2:8">
      <c r="B82" s="60">
        <v>76</v>
      </c>
      <c r="C82" s="23"/>
      <c r="D82" s="23"/>
      <c r="E82" s="37"/>
      <c r="F82" s="46"/>
      <c r="G82" s="24"/>
      <c r="H82" s="24"/>
    </row>
    <row r="83" spans="2:8">
      <c r="B83" s="60">
        <v>77</v>
      </c>
      <c r="C83" s="23"/>
      <c r="D83" s="23"/>
      <c r="E83" s="37"/>
      <c r="F83" s="46"/>
      <c r="G83" s="24"/>
      <c r="H83" s="24"/>
    </row>
    <row r="84" spans="2:8">
      <c r="B84" s="60">
        <v>78</v>
      </c>
      <c r="C84" s="23"/>
      <c r="D84" s="23"/>
      <c r="E84" s="37"/>
      <c r="F84" s="46"/>
      <c r="G84" s="24"/>
      <c r="H84" s="24"/>
    </row>
    <row r="85" spans="2:8">
      <c r="B85" s="60">
        <v>79</v>
      </c>
      <c r="C85" s="23"/>
      <c r="D85" s="23"/>
      <c r="E85" s="37"/>
      <c r="F85" s="46"/>
      <c r="G85" s="24"/>
      <c r="H85" s="24"/>
    </row>
    <row r="86" spans="2:8">
      <c r="B86" s="60">
        <v>80</v>
      </c>
      <c r="C86" s="23"/>
      <c r="D86" s="23"/>
      <c r="E86" s="37"/>
      <c r="F86" s="46"/>
      <c r="G86" s="24"/>
      <c r="H86" s="24"/>
    </row>
    <row r="87" spans="2:8">
      <c r="B87" s="60">
        <v>81</v>
      </c>
      <c r="C87" s="23"/>
      <c r="D87" s="23"/>
      <c r="E87" s="37"/>
      <c r="F87" s="46"/>
      <c r="G87" s="24"/>
      <c r="H87" s="24"/>
    </row>
    <row r="88" spans="2:8">
      <c r="B88" s="60">
        <v>82</v>
      </c>
      <c r="C88" s="23"/>
      <c r="D88" s="23"/>
      <c r="E88" s="37"/>
      <c r="F88" s="46"/>
      <c r="G88" s="24"/>
      <c r="H88" s="24"/>
    </row>
    <row r="89" spans="2:8">
      <c r="B89" s="60">
        <v>83</v>
      </c>
      <c r="C89" s="23"/>
      <c r="D89" s="23"/>
      <c r="E89" s="37"/>
      <c r="F89" s="46"/>
      <c r="G89" s="24"/>
      <c r="H89" s="24"/>
    </row>
    <row r="90" spans="2:8">
      <c r="B90" s="60">
        <v>84</v>
      </c>
      <c r="C90" s="23"/>
      <c r="D90" s="23"/>
      <c r="E90" s="37"/>
      <c r="F90" s="46"/>
      <c r="G90" s="24"/>
      <c r="H90" s="24"/>
    </row>
    <row r="91" spans="2:8">
      <c r="B91" s="60">
        <v>85</v>
      </c>
      <c r="C91" s="23"/>
      <c r="D91" s="23"/>
      <c r="E91" s="37"/>
      <c r="F91" s="46"/>
      <c r="G91" s="24"/>
      <c r="H91" s="24"/>
    </row>
    <row r="92" spans="2:8">
      <c r="B92" s="60">
        <v>86</v>
      </c>
      <c r="C92" s="23"/>
      <c r="D92" s="23"/>
      <c r="E92" s="37"/>
      <c r="F92" s="46"/>
      <c r="G92" s="24"/>
      <c r="H92" s="24"/>
    </row>
    <row r="93" spans="2:8">
      <c r="B93" s="60">
        <v>86</v>
      </c>
      <c r="C93" s="23"/>
      <c r="D93" s="23"/>
      <c r="E93" s="37"/>
      <c r="F93" s="46"/>
      <c r="G93" s="24"/>
      <c r="H93" s="24"/>
    </row>
    <row r="94" spans="2:8">
      <c r="B94" s="60">
        <v>87</v>
      </c>
      <c r="C94" s="23"/>
      <c r="D94" s="23"/>
      <c r="E94" s="37"/>
      <c r="F94" s="46"/>
      <c r="G94" s="24"/>
      <c r="H94" s="24"/>
    </row>
    <row r="95" spans="2:8">
      <c r="B95" s="60">
        <v>88</v>
      </c>
      <c r="C95" s="23"/>
      <c r="D95" s="23"/>
      <c r="E95" s="37"/>
      <c r="F95" s="46"/>
      <c r="G95" s="24"/>
      <c r="H95" s="24"/>
    </row>
    <row r="96" spans="2:8">
      <c r="B96" s="60">
        <v>89</v>
      </c>
      <c r="C96" s="23"/>
      <c r="D96" s="23"/>
      <c r="E96" s="37"/>
      <c r="F96" s="46"/>
      <c r="G96" s="24"/>
      <c r="H96" s="24"/>
    </row>
    <row r="97" spans="2:8">
      <c r="B97" s="60">
        <v>90</v>
      </c>
      <c r="C97" s="23"/>
      <c r="D97" s="23"/>
      <c r="E97" s="37"/>
      <c r="F97" s="46"/>
      <c r="G97" s="24"/>
      <c r="H97" s="24"/>
    </row>
    <row r="98" spans="2:8">
      <c r="B98" s="60">
        <v>91</v>
      </c>
      <c r="C98" s="23"/>
      <c r="D98" s="23"/>
      <c r="E98" s="37"/>
      <c r="F98" s="46"/>
      <c r="G98" s="24"/>
      <c r="H98" s="24"/>
    </row>
    <row r="99" spans="2:8">
      <c r="B99" s="60">
        <v>92</v>
      </c>
      <c r="C99" s="23"/>
      <c r="D99" s="23"/>
      <c r="E99" s="37"/>
      <c r="F99" s="46"/>
      <c r="G99" s="24"/>
      <c r="H99" s="24"/>
    </row>
    <row r="100" spans="2:8">
      <c r="B100" s="60">
        <v>93</v>
      </c>
      <c r="C100" s="23"/>
      <c r="D100" s="23"/>
      <c r="E100" s="37"/>
      <c r="F100" s="46"/>
      <c r="G100" s="24"/>
      <c r="H100" s="24"/>
    </row>
    <row r="101" spans="2:8">
      <c r="B101" s="60">
        <v>94</v>
      </c>
      <c r="C101" s="23"/>
      <c r="D101" s="23"/>
      <c r="E101" s="37"/>
      <c r="F101" s="46"/>
      <c r="G101" s="24"/>
      <c r="H101" s="24"/>
    </row>
    <row r="102" spans="2:8">
      <c r="B102" s="60">
        <v>95</v>
      </c>
      <c r="C102" s="23"/>
      <c r="D102" s="23"/>
      <c r="E102" s="37"/>
      <c r="F102" s="46"/>
      <c r="G102" s="24"/>
      <c r="H102" s="24"/>
    </row>
    <row r="103" spans="2:8">
      <c r="B103" s="60">
        <v>96</v>
      </c>
      <c r="C103" s="23"/>
      <c r="D103" s="23"/>
      <c r="E103" s="37"/>
      <c r="F103" s="46"/>
      <c r="G103" s="24"/>
      <c r="H103" s="24"/>
    </row>
    <row r="104" spans="2:8">
      <c r="B104" s="60">
        <v>97</v>
      </c>
      <c r="C104" s="23"/>
      <c r="D104" s="23"/>
      <c r="E104" s="37"/>
      <c r="F104" s="46"/>
      <c r="G104" s="24"/>
      <c r="H104" s="24"/>
    </row>
    <row r="105" spans="2:8">
      <c r="B105" s="60">
        <v>98</v>
      </c>
      <c r="C105" s="23"/>
      <c r="D105" s="23"/>
      <c r="E105" s="37"/>
      <c r="F105" s="46"/>
      <c r="G105" s="24"/>
      <c r="H105" s="24"/>
    </row>
    <row r="106" spans="2:8">
      <c r="B106" s="60">
        <v>99</v>
      </c>
      <c r="C106" s="23"/>
      <c r="D106" s="23"/>
      <c r="E106" s="37"/>
      <c r="F106" s="46"/>
      <c r="G106" s="24"/>
      <c r="H106" s="24"/>
    </row>
    <row r="107" spans="2:8">
      <c r="B107" s="60">
        <v>100</v>
      </c>
      <c r="C107" s="23"/>
      <c r="D107" s="23"/>
      <c r="E107" s="37"/>
      <c r="F107" s="46"/>
      <c r="G107" s="24"/>
      <c r="H107" s="24"/>
    </row>
    <row r="108" spans="2:8">
      <c r="B108" s="60">
        <v>101</v>
      </c>
      <c r="C108" s="23"/>
      <c r="D108" s="23"/>
      <c r="E108" s="37"/>
      <c r="F108" s="46"/>
      <c r="G108" s="24"/>
      <c r="H108" s="24"/>
    </row>
    <row r="109" spans="2:8">
      <c r="B109" s="60">
        <v>102</v>
      </c>
      <c r="C109" s="23"/>
      <c r="D109" s="23"/>
      <c r="E109" s="37"/>
      <c r="F109" s="46"/>
      <c r="G109" s="24"/>
      <c r="H109" s="24"/>
    </row>
    <row r="110" spans="2:8">
      <c r="B110" s="60"/>
      <c r="C110" s="23"/>
      <c r="D110" s="23"/>
      <c r="E110" s="37"/>
      <c r="F110" s="46"/>
      <c r="G110" s="24"/>
      <c r="H110" s="24"/>
    </row>
    <row r="111" spans="2:8">
      <c r="B111" s="60"/>
      <c r="C111" s="23"/>
      <c r="D111" s="23"/>
      <c r="E111" s="37"/>
      <c r="F111" s="46"/>
      <c r="G111" s="24"/>
      <c r="H111" s="24"/>
    </row>
    <row r="112" spans="2:8">
      <c r="B112" s="60"/>
      <c r="C112" s="23"/>
      <c r="D112" s="23"/>
      <c r="E112" s="37"/>
      <c r="F112" s="46"/>
      <c r="G112" s="24"/>
      <c r="H112" s="24"/>
    </row>
    <row r="113" spans="2:8">
      <c r="B113" s="60"/>
      <c r="C113" s="23"/>
      <c r="D113" s="23"/>
      <c r="E113" s="37"/>
      <c r="F113" s="46"/>
      <c r="G113" s="24"/>
      <c r="H113" s="24"/>
    </row>
    <row r="114" spans="2:8">
      <c r="B114" s="60"/>
      <c r="C114" s="23"/>
      <c r="D114" s="23"/>
      <c r="E114" s="37"/>
      <c r="F114" s="46"/>
      <c r="G114" s="24"/>
      <c r="H114" s="24"/>
    </row>
    <row r="115" spans="2:8">
      <c r="B115" s="60"/>
      <c r="C115" s="23"/>
      <c r="D115" s="23"/>
      <c r="E115" s="37"/>
      <c r="F115" s="46"/>
      <c r="G115" s="24"/>
      <c r="H115" s="24"/>
    </row>
  </sheetData>
  <autoFilter ref="A6:I109"/>
  <phoneticPr fontId="2" type="noConversion"/>
  <conditionalFormatting sqref="D1:D1048576">
    <cfRule type="duplicateValues" dxfId="4" priority="23"/>
  </conditionalFormatting>
  <conditionalFormatting sqref="D45">
    <cfRule type="duplicateValues" dxfId="3" priority="22"/>
  </conditionalFormatting>
  <conditionalFormatting sqref="D46">
    <cfRule type="duplicateValues" dxfId="2" priority="16"/>
  </conditionalFormatting>
  <conditionalFormatting sqref="D41">
    <cfRule type="duplicateValues" dxfId="1" priority="2"/>
  </conditionalFormatting>
  <conditionalFormatting sqref="D42">
    <cfRule type="duplicateValues" dxfId="0" priority="1"/>
  </conditionalFormatting>
  <dataValidations count="2">
    <dataValidation type="list" allowBlank="1" showInputMessage="1" showErrorMessage="1" sqref="C7:C8 C25:C46 C22 C20 C14:C18 C10:C11">
      <formula1>$J$7:$J$19</formula1>
    </dataValidation>
    <dataValidation type="list" allowBlank="1" showInputMessage="1" showErrorMessage="1" sqref="C9 C23:C24 C21 C19 C12:C13 C47:C115">
      <formula1>$J$7:$J$31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说明</vt:lpstr>
      <vt:lpstr>后台费用（应酬&amp;团建）统计</vt:lpstr>
      <vt:lpstr>应酬费明细</vt:lpstr>
      <vt:lpstr>后台其他费用统计</vt:lpstr>
      <vt:lpstr>团建费明细</vt:lpstr>
      <vt:lpstr>其他费用明细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2016-09-01T08:33:46Z</dcterms:modified>
</cp:coreProperties>
</file>